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480" windowHeight="6105" tabRatio="754" activeTab="0"/>
  </bookViews>
  <sheets>
    <sheet name="Participants" sheetId="1" r:id="rId1"/>
    <sheet name="Tirage au sort" sheetId="2" r:id="rId2"/>
    <sheet name="Rencontres" sheetId="3" r:id="rId3"/>
    <sheet name="Classement" sheetId="4" r:id="rId4"/>
  </sheets>
  <definedNames>
    <definedName name="_xlnm._FilterDatabase" localSheetId="0" hidden="1">'Participants'!$B$8:$H$53</definedName>
    <definedName name="gag">'Tirage au sort'!$E$28</definedName>
    <definedName name="gas">'Tirage au sort'!$E$30</definedName>
    <definedName name="pas">'Tirage au sort'!$E$32</definedName>
    <definedName name="pss">'Tirage au sort'!$E$34</definedName>
    <definedName name="tri">'Tirage au sort'!$E$20</definedName>
  </definedNames>
  <calcPr fullCalcOnLoad="1"/>
</workbook>
</file>

<file path=xl/sharedStrings.xml><?xml version="1.0" encoding="utf-8"?>
<sst xmlns="http://schemas.openxmlformats.org/spreadsheetml/2006/main" count="399" uniqueCount="210">
  <si>
    <t>J</t>
  </si>
  <si>
    <t>Diff.</t>
  </si>
  <si>
    <t>Po.</t>
  </si>
  <si>
    <t>Co.</t>
  </si>
  <si>
    <t>place</t>
  </si>
  <si>
    <t>Pts</t>
  </si>
  <si>
    <t>Points</t>
  </si>
  <si>
    <t>Rang</t>
  </si>
  <si>
    <t>Sets</t>
  </si>
  <si>
    <t>Classement</t>
  </si>
  <si>
    <t>G1</t>
  </si>
  <si>
    <t>G2</t>
  </si>
  <si>
    <t>P1</t>
  </si>
  <si>
    <t>P0</t>
  </si>
  <si>
    <t>Franck</t>
  </si>
  <si>
    <t>Hugues</t>
  </si>
  <si>
    <t>Fabienne</t>
  </si>
  <si>
    <t>Anne-Laure</t>
  </si>
  <si>
    <t>Virginie</t>
  </si>
  <si>
    <t>Mickaël</t>
  </si>
  <si>
    <t>Fred</t>
  </si>
  <si>
    <t>Gaël</t>
  </si>
  <si>
    <t>Charlie</t>
  </si>
  <si>
    <t>joueur</t>
  </si>
  <si>
    <t>Spo</t>
  </si>
  <si>
    <t>Sco</t>
  </si>
  <si>
    <t>Ppo</t>
  </si>
  <si>
    <t>Pco</t>
  </si>
  <si>
    <t>G0</t>
  </si>
  <si>
    <t>P/J</t>
  </si>
  <si>
    <t>MAX-RERSERVE</t>
  </si>
  <si>
    <t>PosDepart</t>
  </si>
  <si>
    <t>Ppo/J</t>
  </si>
  <si>
    <t>Spo/J</t>
  </si>
  <si>
    <t>Pts/J</t>
  </si>
  <si>
    <t>Laurent O</t>
  </si>
  <si>
    <t>Laurent B</t>
  </si>
  <si>
    <t>Philippe G</t>
  </si>
  <si>
    <t>Philippe LP</t>
  </si>
  <si>
    <t>(2=simple, 4=double)</t>
  </si>
  <si>
    <t>Chouclade</t>
  </si>
  <si>
    <t>Guy</t>
  </si>
  <si>
    <t>Jo</t>
  </si>
  <si>
    <t>Fonzie</t>
  </si>
  <si>
    <t>Alexandra</t>
  </si>
  <si>
    <t>Gwen H</t>
  </si>
  <si>
    <t>Victor</t>
  </si>
  <si>
    <t>Alex B</t>
  </si>
  <si>
    <t>Quentin</t>
  </si>
  <si>
    <t>Alex P</t>
  </si>
  <si>
    <t>Damien</t>
  </si>
  <si>
    <t>Jacques</t>
  </si>
  <si>
    <t>Bernard</t>
  </si>
  <si>
    <t>Laetitia</t>
  </si>
  <si>
    <t>Po /J</t>
  </si>
  <si>
    <t>Po/J</t>
  </si>
  <si>
    <t>Diff/J</t>
  </si>
  <si>
    <t>DifPo/J</t>
  </si>
  <si>
    <t>DifSpo/J</t>
  </si>
  <si>
    <t>Yann</t>
  </si>
  <si>
    <t>(0=points ou 1=points/J)</t>
  </si>
  <si>
    <t>Instructions :</t>
  </si>
  <si>
    <t>Colonne A : ne pas toucher, s'incrémente toute seul selon les inscrits dans la colonne B</t>
  </si>
  <si>
    <t>Colonne C : idem colonne A pour les femmes</t>
  </si>
  <si>
    <t>Colonne B : inscrire le nom des hommes, les uns à la suite des autres sans cellule vide entre eux</t>
  </si>
  <si>
    <t>Colonne D : idem colonne B pour les femmes, si 1 seule femme alors la mettre avec les hommes</t>
  </si>
  <si>
    <t>Colonne E : les différents paramètres, rempli uniquement avec un chiffre</t>
  </si>
  <si>
    <t>Gwen LG</t>
  </si>
  <si>
    <t>Colonnes F et G : lors du tirage, indique avec un fond coloré si on retrouve plusieurs fois la même équipes et plusieurs fois le même non participant, refaire un tirage au sort si c'est le cas</t>
  </si>
  <si>
    <t>Colonne Q : Score, se remplit automatiquement</t>
  </si>
  <si>
    <t>Colonne AU : étendre / restreindre au nombre de participants</t>
  </si>
  <si>
    <t>Colonne M : à remplir, points marqués pour le 1er set</t>
  </si>
  <si>
    <t>Colonne N : à remplir, points marqués pour le 2ème set s'il a eu lieu</t>
  </si>
  <si>
    <t>Colonne O : à remplir, points marqués pour le 3ème set s'il a eu lieu</t>
  </si>
  <si>
    <t>Co/J</t>
  </si>
  <si>
    <t>Julie</t>
  </si>
  <si>
    <t>Thomas</t>
  </si>
  <si>
    <t>Freddy G</t>
  </si>
  <si>
    <t>Freddy L</t>
  </si>
  <si>
    <t>Leonie</t>
  </si>
  <si>
    <t>Cathy</t>
  </si>
  <si>
    <t>Cyril</t>
  </si>
  <si>
    <t>Roland</t>
  </si>
  <si>
    <t>Nicolas</t>
  </si>
  <si>
    <t>Kevin</t>
  </si>
  <si>
    <t>François</t>
  </si>
  <si>
    <t>Ctrl+Shift+V = \</t>
  </si>
  <si>
    <t>Ctrl+Shift+X = /</t>
  </si>
  <si>
    <t>Ctrl+Shift+E = |</t>
  </si>
  <si>
    <t>Echanges :</t>
  </si>
  <si>
    <t>Colonne A : ne pas toucher, s'incrémente toute seule selon les inscrits dans la colonne B</t>
  </si>
  <si>
    <t>Colonne E : les différents paramètres, remplir uniquement avec un chiffre</t>
  </si>
  <si>
    <t>Hommes</t>
  </si>
  <si>
    <t>Femmes</t>
  </si>
  <si>
    <t>Rencontres</t>
  </si>
  <si>
    <t>Ho</t>
  </si>
  <si>
    <t>Fe</t>
  </si>
  <si>
    <t>Tirage</t>
  </si>
  <si>
    <t>Ctrl+Shift+L = 2 cellules</t>
  </si>
  <si>
    <t>Db Mixte</t>
  </si>
  <si>
    <t>Non part</t>
  </si>
  <si>
    <t>SMC F1</t>
  </si>
  <si>
    <t>SMC F2</t>
  </si>
  <si>
    <t>SMC F3</t>
  </si>
  <si>
    <t>SMC F4</t>
  </si>
  <si>
    <t>SMC F5</t>
  </si>
  <si>
    <t>SMC F6</t>
  </si>
  <si>
    <t>SMC H10</t>
  </si>
  <si>
    <t>SMC H11</t>
  </si>
  <si>
    <t>SMC H12</t>
  </si>
  <si>
    <t>Colonne F : lors du tirage, indique avec un fond coloré si on retrouve plusieurs fois la même équipes et plusieurs fois le même non participant, refaire un tirage au sort si c'est le cas</t>
  </si>
  <si>
    <t>Nom</t>
  </si>
  <si>
    <t>Prénom</t>
  </si>
  <si>
    <t>Alias</t>
  </si>
  <si>
    <t>Présence</t>
  </si>
  <si>
    <t>BOYADJIS</t>
  </si>
  <si>
    <t>Pierre</t>
  </si>
  <si>
    <t>BUCHOU</t>
  </si>
  <si>
    <t>Alexandre</t>
  </si>
  <si>
    <t>LE PLADEC</t>
  </si>
  <si>
    <t>Philippe</t>
  </si>
  <si>
    <t>Composé</t>
  </si>
  <si>
    <t>BULOURDE</t>
  </si>
  <si>
    <t>CORNU</t>
  </si>
  <si>
    <t>Aurelien</t>
  </si>
  <si>
    <t>DUGAST</t>
  </si>
  <si>
    <t>Tiphaine</t>
  </si>
  <si>
    <t>GABORIAU</t>
  </si>
  <si>
    <t>Johan</t>
  </si>
  <si>
    <t>x</t>
  </si>
  <si>
    <t>GAU</t>
  </si>
  <si>
    <t>GUILLOSSON</t>
  </si>
  <si>
    <t>Mathieu</t>
  </si>
  <si>
    <t>HAMEAU</t>
  </si>
  <si>
    <t>Gwenael</t>
  </si>
  <si>
    <t>HINGUE</t>
  </si>
  <si>
    <t>Nathan</t>
  </si>
  <si>
    <t>JACOB</t>
  </si>
  <si>
    <t>JUNG</t>
  </si>
  <si>
    <t>Coralie</t>
  </si>
  <si>
    <t>LECAT</t>
  </si>
  <si>
    <t>Carlotte</t>
  </si>
  <si>
    <t>LIMOUSIN</t>
  </si>
  <si>
    <t>Eric</t>
  </si>
  <si>
    <t>LORIDANT</t>
  </si>
  <si>
    <t>Estelle</t>
  </si>
  <si>
    <t>MERIADEC</t>
  </si>
  <si>
    <t>OLIVIER</t>
  </si>
  <si>
    <t>Laurent</t>
  </si>
  <si>
    <t>PASQUEREAU</t>
  </si>
  <si>
    <t>Adele</t>
  </si>
  <si>
    <t>TESSIER</t>
  </si>
  <si>
    <t>TREUILLER</t>
  </si>
  <si>
    <t>VAUCARD</t>
  </si>
  <si>
    <t>Adrien</t>
  </si>
  <si>
    <t>Lea</t>
  </si>
  <si>
    <t>Stephane</t>
  </si>
  <si>
    <t>F/D</t>
  </si>
  <si>
    <t>Aurelien C</t>
  </si>
  <si>
    <t>Tiphaine D</t>
  </si>
  <si>
    <t>Johan G</t>
  </si>
  <si>
    <t>Nathan H</t>
  </si>
  <si>
    <t>Coralie J</t>
  </si>
  <si>
    <t>Carlotte L</t>
  </si>
  <si>
    <t>Eric L</t>
  </si>
  <si>
    <t>Anne-Laure M</t>
  </si>
  <si>
    <t>Adele P</t>
  </si>
  <si>
    <t>Cathy T</t>
  </si>
  <si>
    <t>Adrien V</t>
  </si>
  <si>
    <t>Lea V</t>
  </si>
  <si>
    <t>Alexandre B</t>
  </si>
  <si>
    <t>Mathieu G</t>
  </si>
  <si>
    <t>Gwenael H</t>
  </si>
  <si>
    <t>Damien J</t>
  </si>
  <si>
    <t>Nicolas L</t>
  </si>
  <si>
    <t>Hugues M</t>
  </si>
  <si>
    <t>Franck T</t>
  </si>
  <si>
    <t>Fred T</t>
  </si>
  <si>
    <t>Stephane V</t>
  </si>
  <si>
    <t>1. Vérifier que tous les filtres ne sont pas actifs ("Présence" et "F/D")</t>
  </si>
  <si>
    <t>2. Indiquer les présents par une lettre ("x")</t>
  </si>
  <si>
    <t>3. Activer le filtre sur la présence ("non vides")</t>
  </si>
  <si>
    <t>4. Activer le filtre "F/D" (vides), puis copier la colonne "Alias" pour le tirage au sort (colonne B = Hommes)</t>
  </si>
  <si>
    <t>5. Activer le filtre "F/D" (non vides), puis copier la colonne "Alias" pour le tirage au sort (colonne D = Femmes / Débutants)</t>
  </si>
  <si>
    <t>Colonne B : copier le nom des hommes, les uns à la suite des autres sans cellule vide entre eux</t>
  </si>
  <si>
    <t>Colonne D : idem colonne B pour les femmes et débutants, si 1 seule femme alors la mettre avec les hommes</t>
  </si>
  <si>
    <t>Saison</t>
  </si>
  <si>
    <t>2016-17</t>
  </si>
  <si>
    <t>BARDOUL</t>
  </si>
  <si>
    <t>2015-16</t>
  </si>
  <si>
    <t>BIDAULT</t>
  </si>
  <si>
    <t>BURLOT</t>
  </si>
  <si>
    <t>Mickael</t>
  </si>
  <si>
    <t>BRIAND</t>
  </si>
  <si>
    <t>CHARRIER</t>
  </si>
  <si>
    <t>Gael</t>
  </si>
  <si>
    <t>Mathilde</t>
  </si>
  <si>
    <t>CHOTARD</t>
  </si>
  <si>
    <t>Jacques-Olivier</t>
  </si>
  <si>
    <t>COLIN</t>
  </si>
  <si>
    <t>CREPILIERE</t>
  </si>
  <si>
    <t>FRIOUX</t>
  </si>
  <si>
    <t>Francois</t>
  </si>
  <si>
    <t>GARRIOU</t>
  </si>
  <si>
    <t>Freddy</t>
  </si>
  <si>
    <t>LE GARREC</t>
  </si>
  <si>
    <t>PAJOT</t>
  </si>
  <si>
    <t>JEANEAU</t>
  </si>
  <si>
    <t>personnes dans la base</t>
  </si>
  <si>
    <t>personnes présentes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</si>
</sst>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2]\ #,##0.00_);[Red]\([$€-2]\ #,##0.00\)"/>
    <numFmt numFmtId="175" formatCode="0#&quot; &quot;##&quot; &quot;##&quot; &quot;##&quot; &quot;##"/>
    <numFmt numFmtId="176" formatCode="[$-40C]dddd\ d\ mmmm\ yyyy"/>
    <numFmt numFmtId="177" formatCode="\+#0;\-#0"/>
    <numFmt numFmtId="178" formatCode=";;;"/>
    <numFmt numFmtId="179" formatCode="&quot;Nb joueurs : &quot;#0"/>
    <numFmt numFmtId="180" formatCode="&quot;Nb oppositions : &quot;#0"/>
    <numFmt numFmtId="181" formatCode="&quot;Nb doubles : &quot;#0"/>
    <numFmt numFmtId="182" formatCode="&quot;Nb équipes : &quot;#0"/>
    <numFmt numFmtId="183" formatCode="&quot;Nb poules : &quot;#0"/>
    <numFmt numFmtId="184" formatCode="&quot;Nb équipes / poule : &quot;#0"/>
    <numFmt numFmtId="185" formatCode="&quot;Nb équipes restantes : &quot;#0"/>
    <numFmt numFmtId="186" formatCode="&quot;Nb hommes : &quot;#0"/>
    <numFmt numFmtId="187" formatCode="&quot;Nb femmes : &quot;#0"/>
    <numFmt numFmtId="188" formatCode="&quot;Nb joueurs/match : &quot;#0"/>
    <numFmt numFmtId="189" formatCode="&quot;Nb matchs simultanés : &quot;#0"/>
    <numFmt numFmtId="190" formatCode="&quot;Nb joueurs restants : &quot;#0"/>
    <numFmt numFmtId="191" formatCode="&quot;Doubles mixtes : &quot;#0"/>
    <numFmt numFmtId="192" formatCode="&quot;Nb séries : &quot;#0"/>
    <numFmt numFmtId="193" formatCode="&quot;Nb Set(s) gagant(s) : &quot;#0"/>
    <numFmt numFmtId="194" formatCode="&quot;Nb rencontres : &quot;#0"/>
    <numFmt numFmtId="195" formatCode="&quot;Doubles femmes : &quot;#0"/>
    <numFmt numFmtId="196" formatCode="&quot;Tri : &quot;#0"/>
    <numFmt numFmtId="197" formatCode="&quot;G0 - gagné sans perdre set : &quot;#0"/>
    <numFmt numFmtId="198" formatCode="&quot;G0 - gagné sans perdre set : &quot;#0&quot; pts&quot;"/>
    <numFmt numFmtId="199" formatCode="&quot;G1 - gagné avec perte d'1 set : &quot;#0&quot; pts&quot;"/>
    <numFmt numFmtId="200" formatCode="&quot;P1 - perdu avec set : &quot;#0&quot; pt&quot;"/>
    <numFmt numFmtId="201" formatCode="&quot;P0 - perdu sans set : &quot;#0&quot; pt&quot;"/>
    <numFmt numFmtId="202" formatCode="#0&quot; pt&quot;"/>
    <numFmt numFmtId="203" formatCode="0.0000000"/>
    <numFmt numFmtId="204" formatCode="0.00000000"/>
    <numFmt numFmtId="205" formatCode="0.000000000"/>
    <numFmt numFmtId="206" formatCode="0.0000000000"/>
    <numFmt numFmtId="207" formatCode="0.00000000000"/>
    <numFmt numFmtId="208" formatCode="0.000000"/>
    <numFmt numFmtId="209" formatCode="0.00000"/>
    <numFmt numFmtId="210" formatCode="\+#0.0;\-#0.0"/>
    <numFmt numFmtId="211" formatCode="\+#0.00;\-#0.00"/>
    <numFmt numFmtId="212" formatCode="0.0"/>
    <numFmt numFmtId="213" formatCode="0.000"/>
    <numFmt numFmtId="214" formatCode="&quot;Nb J avec Doubles femmes : &quot;#0"/>
    <numFmt numFmtId="215" formatCode="&quot;Nb mixtes / rencontre : &quot;#0"/>
    <numFmt numFmtId="216" formatCode="&quot;Nb doubles possibles : &quot;#0"/>
    <numFmt numFmtId="217" formatCode="&quot;Nb DF / rencontre : &quot;#0"/>
    <numFmt numFmtId="218" formatCode="0.0000"/>
  </numFmts>
  <fonts count="42">
    <font>
      <sz val="10"/>
      <name val="Arial"/>
      <family val="0"/>
    </font>
    <font>
      <u val="single"/>
      <sz val="10"/>
      <color indexed="12"/>
      <name val="Arial"/>
      <family val="2"/>
    </font>
    <font>
      <u val="single"/>
      <sz val="10"/>
      <color indexed="36"/>
      <name val="Arial"/>
      <family val="2"/>
    </font>
    <font>
      <sz val="9"/>
      <name val="Arial"/>
      <family val="2"/>
    </font>
    <font>
      <b/>
      <sz val="9"/>
      <name val="Arial"/>
      <family val="2"/>
    </font>
    <font>
      <sz val="10"/>
      <name val="Comic Sans MS"/>
      <family val="4"/>
    </font>
    <font>
      <b/>
      <sz val="10"/>
      <name val="Comic Sans MS"/>
      <family val="4"/>
    </font>
    <font>
      <b/>
      <sz val="18"/>
      <color indexed="56"/>
      <name val="Cambria"/>
      <family val="2"/>
    </font>
    <font>
      <b/>
      <sz val="15"/>
      <color indexed="56"/>
      <name val="Calibri"/>
      <family val="2"/>
    </font>
    <font>
      <b/>
      <sz val="11"/>
      <color indexed="56"/>
      <name val="Calibri"/>
      <family val="2"/>
    </font>
    <font>
      <sz val="12"/>
      <name val="Comic Sans MS"/>
      <family val="4"/>
    </font>
    <font>
      <b/>
      <sz val="10"/>
      <color indexed="10"/>
      <name val="Comic Sans MS"/>
      <family val="4"/>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8"/>
      <name val="Tahoma"/>
      <family val="2"/>
    </font>
    <font>
      <b/>
      <sz val="16"/>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23" borderId="1" applyNumberFormat="0" applyAlignment="0" applyProtection="0"/>
    <xf numFmtId="0" fontId="33" fillId="0" borderId="2" applyNumberFormat="0" applyFill="0" applyAlignment="0" applyProtection="0"/>
    <xf numFmtId="0" fontId="0" fillId="24" borderId="3" applyNumberFormat="0" applyFont="0" applyAlignment="0" applyProtection="0"/>
    <xf numFmtId="0" fontId="34" fillId="25" borderId="1" applyNumberFormat="0" applyAlignment="0" applyProtection="0"/>
    <xf numFmtId="0" fontId="35"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0" applyNumberFormat="0" applyBorder="0" applyAlignment="0" applyProtection="0"/>
    <xf numFmtId="0" fontId="5" fillId="0" borderId="0">
      <alignment/>
      <protection/>
    </xf>
    <xf numFmtId="9" fontId="0" fillId="0" borderId="0" applyFont="0" applyFill="0" applyBorder="0" applyAlignment="0" applyProtection="0"/>
    <xf numFmtId="0" fontId="37" fillId="28"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24"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cellStyleXfs>
  <cellXfs count="144">
    <xf numFmtId="0" fontId="0" fillId="0" borderId="0" xfId="0" applyAlignment="1">
      <alignment/>
    </xf>
    <xf numFmtId="0" fontId="3" fillId="23" borderId="0" xfId="0" applyFont="1" applyFill="1" applyBorder="1" applyAlignment="1">
      <alignment horizontal="center" vertical="center"/>
    </xf>
    <xf numFmtId="0" fontId="6" fillId="0" borderId="0" xfId="52" applyFont="1" applyAlignment="1">
      <alignment horizontal="right"/>
      <protection/>
    </xf>
    <xf numFmtId="0" fontId="6" fillId="0" borderId="0" xfId="52" applyFont="1" applyAlignment="1">
      <alignment horizontal="center"/>
      <protection/>
    </xf>
    <xf numFmtId="0" fontId="5" fillId="0" borderId="0" xfId="52">
      <alignment/>
      <protection/>
    </xf>
    <xf numFmtId="0" fontId="5" fillId="30" borderId="0" xfId="52" applyFont="1" applyFill="1" applyAlignment="1">
      <alignment horizontal="left"/>
      <protection/>
    </xf>
    <xf numFmtId="0" fontId="0" fillId="0" borderId="0" xfId="0" applyAlignment="1">
      <alignment horizontal="center"/>
    </xf>
    <xf numFmtId="0" fontId="0" fillId="0" borderId="0" xfId="0" applyFont="1" applyFill="1" applyBorder="1" applyAlignment="1">
      <alignment horizontal="center"/>
    </xf>
    <xf numFmtId="0" fontId="4" fillId="23" borderId="0" xfId="0" applyFont="1" applyFill="1" applyBorder="1" applyAlignment="1">
      <alignment horizontal="left" vertical="center"/>
    </xf>
    <xf numFmtId="179" fontId="6" fillId="0" borderId="10" xfId="52" applyNumberFormat="1" applyFont="1" applyBorder="1" applyAlignment="1">
      <alignment horizontal="center"/>
      <protection/>
    </xf>
    <xf numFmtId="189" fontId="6" fillId="0" borderId="11" xfId="52" applyNumberFormat="1" applyFont="1" applyBorder="1" applyAlignment="1">
      <alignment horizontal="center"/>
      <protection/>
    </xf>
    <xf numFmtId="190" fontId="6" fillId="0" borderId="11" xfId="52" applyNumberFormat="1" applyFont="1" applyBorder="1" applyAlignment="1">
      <alignment horizontal="center"/>
      <protection/>
    </xf>
    <xf numFmtId="0" fontId="5" fillId="0" borderId="11" xfId="52" applyFont="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Alignment="1">
      <alignment horizontal="center"/>
    </xf>
    <xf numFmtId="0" fontId="5" fillId="0" borderId="0" xfId="52" applyFont="1" applyFill="1" applyAlignment="1">
      <alignment horizontal="right"/>
      <protection/>
    </xf>
    <xf numFmtId="0" fontId="5" fillId="0" borderId="0" xfId="52" applyFont="1" applyAlignment="1">
      <alignment horizontal="left"/>
      <protection/>
    </xf>
    <xf numFmtId="0" fontId="5" fillId="0" borderId="0" xfId="52" applyFont="1" applyAlignment="1">
      <alignment horizontal="center"/>
      <protection/>
    </xf>
    <xf numFmtId="0" fontId="5" fillId="0" borderId="0" xfId="52" applyFont="1" applyAlignment="1">
      <alignment horizontal="right"/>
      <protection/>
    </xf>
    <xf numFmtId="0" fontId="5" fillId="0" borderId="0" xfId="52" applyFont="1">
      <alignment/>
      <protection/>
    </xf>
    <xf numFmtId="0" fontId="3" fillId="30" borderId="0" xfId="0" applyFont="1" applyFill="1" applyBorder="1" applyAlignment="1">
      <alignment horizontal="center" vertical="center"/>
    </xf>
    <xf numFmtId="0" fontId="3" fillId="30" borderId="0" xfId="0" applyFont="1" applyFill="1" applyBorder="1" applyAlignment="1">
      <alignment horizontal="left" vertical="center"/>
    </xf>
    <xf numFmtId="177" fontId="3" fillId="30" borderId="0" xfId="0" applyNumberFormat="1" applyFont="1" applyFill="1" applyBorder="1" applyAlignment="1">
      <alignment horizontal="center" vertical="center"/>
    </xf>
    <xf numFmtId="0" fontId="3" fillId="31" borderId="0" xfId="0" applyFont="1" applyFill="1" applyBorder="1" applyAlignment="1">
      <alignment horizontal="center" vertical="center"/>
    </xf>
    <xf numFmtId="0" fontId="3" fillId="31" borderId="0" xfId="0" applyFont="1" applyFill="1" applyBorder="1" applyAlignment="1">
      <alignment horizontal="left" vertical="center"/>
    </xf>
    <xf numFmtId="177" fontId="3" fillId="31" borderId="0" xfId="0" applyNumberFormat="1" applyFont="1" applyFill="1" applyBorder="1" applyAlignment="1">
      <alignment horizontal="center" vertical="center"/>
    </xf>
    <xf numFmtId="0" fontId="3" fillId="30" borderId="0" xfId="0" applyNumberFormat="1" applyFont="1" applyFill="1" applyBorder="1" applyAlignment="1">
      <alignment horizontal="center" vertical="center"/>
    </xf>
    <xf numFmtId="0" fontId="5" fillId="0" borderId="0" xfId="52" applyNumberFormat="1">
      <alignment/>
      <protection/>
    </xf>
    <xf numFmtId="0" fontId="3" fillId="23" borderId="12" xfId="0" applyFont="1" applyFill="1" applyBorder="1" applyAlignment="1">
      <alignment horizontal="center" vertical="center"/>
    </xf>
    <xf numFmtId="0" fontId="3" fillId="23" borderId="13" xfId="0" applyFont="1" applyFill="1" applyBorder="1" applyAlignment="1">
      <alignment horizontal="center" vertical="center"/>
    </xf>
    <xf numFmtId="177" fontId="3" fillId="23" borderId="13" xfId="0" applyNumberFormat="1" applyFont="1" applyFill="1" applyBorder="1" applyAlignment="1">
      <alignment horizontal="center" vertical="center"/>
    </xf>
    <xf numFmtId="0" fontId="3" fillId="23" borderId="13" xfId="0" applyNumberFormat="1" applyFont="1" applyFill="1" applyBorder="1" applyAlignment="1">
      <alignment horizontal="center" vertical="center"/>
    </xf>
    <xf numFmtId="0" fontId="3" fillId="31" borderId="0" xfId="0" applyNumberFormat="1" applyFont="1" applyFill="1" applyBorder="1" applyAlignment="1">
      <alignment horizontal="center" vertical="center"/>
    </xf>
    <xf numFmtId="0" fontId="6" fillId="0" borderId="0" xfId="52" applyFont="1" applyFill="1" applyBorder="1" applyAlignment="1">
      <alignment horizontal="center"/>
      <protection/>
    </xf>
    <xf numFmtId="0" fontId="5" fillId="0" borderId="0" xfId="52" applyFont="1" applyFill="1" applyBorder="1" applyAlignment="1">
      <alignment horizontal="right"/>
      <protection/>
    </xf>
    <xf numFmtId="0" fontId="6" fillId="0" borderId="0" xfId="52" applyFont="1" applyFill="1" applyAlignment="1">
      <alignment horizontal="center"/>
      <protection/>
    </xf>
    <xf numFmtId="0" fontId="5" fillId="0" borderId="0" xfId="52" applyFont="1" applyFill="1" applyBorder="1" applyAlignment="1">
      <alignment horizontal="center"/>
      <protection/>
    </xf>
    <xf numFmtId="0" fontId="5" fillId="0" borderId="0" xfId="52" applyFont="1" applyFill="1" applyAlignment="1">
      <alignment horizontal="left"/>
      <protection/>
    </xf>
    <xf numFmtId="0" fontId="5" fillId="0" borderId="0" xfId="52" applyFont="1" applyFill="1" applyAlignment="1">
      <alignment horizontal="center"/>
      <protection/>
    </xf>
    <xf numFmtId="179" fontId="5" fillId="0" borderId="0" xfId="52" applyNumberFormat="1" applyFont="1" applyFill="1" applyBorder="1" applyAlignment="1">
      <alignment horizontal="right"/>
      <protection/>
    </xf>
    <xf numFmtId="186" fontId="5" fillId="0" borderId="0" xfId="52" applyNumberFormat="1" applyFont="1" applyFill="1" applyBorder="1" applyAlignment="1">
      <alignment horizontal="right"/>
      <protection/>
    </xf>
    <xf numFmtId="187" fontId="5" fillId="0" borderId="0" xfId="52" applyNumberFormat="1" applyFont="1" applyFill="1" applyBorder="1" applyAlignment="1">
      <alignment horizontal="right"/>
      <protection/>
    </xf>
    <xf numFmtId="188" fontId="5" fillId="0" borderId="0" xfId="52" applyNumberFormat="1" applyFont="1" applyFill="1" applyBorder="1" applyAlignment="1">
      <alignment horizontal="right"/>
      <protection/>
    </xf>
    <xf numFmtId="189" fontId="5" fillId="0" borderId="0" xfId="52" applyNumberFormat="1" applyFont="1" applyFill="1" applyBorder="1" applyAlignment="1">
      <alignment horizontal="right"/>
      <protection/>
    </xf>
    <xf numFmtId="190" fontId="5" fillId="0" borderId="0" xfId="52" applyNumberFormat="1" applyFont="1" applyFill="1" applyBorder="1" applyAlignment="1">
      <alignment horizontal="right"/>
      <protection/>
    </xf>
    <xf numFmtId="195" fontId="5" fillId="0" borderId="0" xfId="52" applyNumberFormat="1" applyFont="1" applyFill="1" applyBorder="1" applyAlignment="1">
      <alignment horizontal="right"/>
      <protection/>
    </xf>
    <xf numFmtId="194" fontId="5" fillId="0" borderId="0" xfId="52" applyNumberFormat="1" applyFont="1" applyFill="1" applyBorder="1" applyAlignment="1">
      <alignment horizontal="right"/>
      <protection/>
    </xf>
    <xf numFmtId="196"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pplyProtection="1">
      <alignment horizontal="right"/>
      <protection hidden="1"/>
    </xf>
    <xf numFmtId="0" fontId="5" fillId="0" borderId="0" xfId="0" applyFont="1" applyFill="1" applyBorder="1" applyAlignment="1">
      <alignment horizontal="right"/>
    </xf>
    <xf numFmtId="198" fontId="5" fillId="0" borderId="0" xfId="0" applyNumberFormat="1" applyFont="1" applyFill="1" applyBorder="1" applyAlignment="1">
      <alignment horizontal="right"/>
    </xf>
    <xf numFmtId="199" fontId="5" fillId="0" borderId="0" xfId="0" applyNumberFormat="1" applyFont="1" applyFill="1" applyBorder="1" applyAlignment="1">
      <alignment horizontal="right"/>
    </xf>
    <xf numFmtId="200" fontId="5" fillId="0" borderId="0" xfId="0" applyNumberFormat="1" applyFont="1" applyFill="1" applyBorder="1" applyAlignment="1">
      <alignment horizontal="right"/>
    </xf>
    <xf numFmtId="201" fontId="5" fillId="0" borderId="0" xfId="0" applyNumberFormat="1" applyFont="1" applyFill="1" applyBorder="1" applyAlignment="1">
      <alignment horizontal="right"/>
    </xf>
    <xf numFmtId="0" fontId="5" fillId="0" borderId="0" xfId="52" applyNumberFormat="1" applyFont="1">
      <alignment/>
      <protection/>
    </xf>
    <xf numFmtId="0" fontId="3" fillId="23" borderId="14" xfId="0" applyFont="1" applyFill="1" applyBorder="1" applyAlignment="1">
      <alignment horizontal="center" vertical="center"/>
    </xf>
    <xf numFmtId="0" fontId="11" fillId="0" borderId="0" xfId="52" applyFont="1" applyFill="1" applyBorder="1" applyAlignment="1" quotePrefix="1">
      <alignment horizontal="left"/>
      <protection/>
    </xf>
    <xf numFmtId="0" fontId="6" fillId="0" borderId="0" xfId="52" applyNumberFormat="1" applyFont="1" applyFill="1" applyBorder="1" applyAlignment="1">
      <alignment horizontal="right"/>
      <protection/>
    </xf>
    <xf numFmtId="0" fontId="6" fillId="0" borderId="0" xfId="52" applyFont="1" applyFill="1" applyAlignment="1">
      <alignment horizontal="right"/>
      <protection/>
    </xf>
    <xf numFmtId="0" fontId="4" fillId="23" borderId="0" xfId="0" applyFont="1" applyFill="1" applyBorder="1" applyAlignment="1">
      <alignment horizontal="center" vertical="center"/>
    </xf>
    <xf numFmtId="0" fontId="4" fillId="31" borderId="0" xfId="0" applyFont="1" applyFill="1" applyBorder="1" applyAlignment="1">
      <alignment horizontal="center" vertical="center"/>
    </xf>
    <xf numFmtId="0" fontId="4" fillId="30" borderId="0" xfId="0" applyFont="1" applyFill="1" applyBorder="1" applyAlignment="1">
      <alignment horizontal="center" vertical="center"/>
    </xf>
    <xf numFmtId="0" fontId="6" fillId="0" borderId="0" xfId="52" applyFont="1">
      <alignment/>
      <protection/>
    </xf>
    <xf numFmtId="0" fontId="4" fillId="23" borderId="13" xfId="0" applyNumberFormat="1" applyFont="1" applyFill="1" applyBorder="1" applyAlignment="1">
      <alignment horizontal="center" vertical="center"/>
    </xf>
    <xf numFmtId="0" fontId="4" fillId="31" borderId="0" xfId="0" applyNumberFormat="1" applyFont="1" applyFill="1" applyBorder="1" applyAlignment="1">
      <alignment horizontal="center" vertical="center"/>
    </xf>
    <xf numFmtId="0" fontId="4" fillId="30" borderId="0" xfId="0" applyNumberFormat="1" applyFont="1" applyFill="1" applyBorder="1" applyAlignment="1">
      <alignment horizontal="center" vertical="center"/>
    </xf>
    <xf numFmtId="0" fontId="6" fillId="0" borderId="0" xfId="52" applyNumberFormat="1" applyFont="1">
      <alignment/>
      <protection/>
    </xf>
    <xf numFmtId="210" fontId="4" fillId="23" borderId="15" xfId="0" applyNumberFormat="1" applyFont="1" applyFill="1" applyBorder="1" applyAlignment="1">
      <alignment horizontal="center" vertical="center"/>
    </xf>
    <xf numFmtId="210" fontId="4" fillId="31" borderId="0" xfId="0" applyNumberFormat="1" applyFont="1" applyFill="1" applyBorder="1" applyAlignment="1">
      <alignment horizontal="center" vertical="center"/>
    </xf>
    <xf numFmtId="210" fontId="4" fillId="30" borderId="0" xfId="0" applyNumberFormat="1" applyFont="1" applyFill="1" applyBorder="1" applyAlignment="1">
      <alignment horizontal="center" vertical="center"/>
    </xf>
    <xf numFmtId="210" fontId="6" fillId="0" borderId="0" xfId="52" applyNumberFormat="1" applyFont="1">
      <alignment/>
      <protection/>
    </xf>
    <xf numFmtId="0" fontId="6" fillId="0" borderId="0" xfId="52" applyFont="1" applyBorder="1" applyAlignment="1">
      <alignment horizontal="center"/>
      <protection/>
    </xf>
    <xf numFmtId="0" fontId="5" fillId="0" borderId="0" xfId="0" applyFont="1" applyAlignment="1">
      <alignment/>
    </xf>
    <xf numFmtId="0" fontId="6" fillId="0" borderId="0" xfId="0" applyFont="1" applyAlignment="1">
      <alignment/>
    </xf>
    <xf numFmtId="0" fontId="10" fillId="0" borderId="0" xfId="0" applyFont="1" applyAlignment="1">
      <alignment horizontal="right"/>
    </xf>
    <xf numFmtId="0" fontId="10" fillId="0" borderId="0" xfId="0" applyFont="1" applyAlignment="1">
      <alignment/>
    </xf>
    <xf numFmtId="0" fontId="6"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6" fillId="0" borderId="0" xfId="52" applyFont="1" applyAlignment="1">
      <alignment horizontal="left"/>
      <protection/>
    </xf>
    <xf numFmtId="0" fontId="6" fillId="0" borderId="0" xfId="52" applyFont="1" applyFill="1" applyBorder="1" applyAlignment="1">
      <alignment horizontal="left"/>
      <protection/>
    </xf>
    <xf numFmtId="0" fontId="6" fillId="0" borderId="0" xfId="0" applyFont="1" applyFill="1" applyAlignment="1">
      <alignment/>
    </xf>
    <xf numFmtId="0" fontId="6" fillId="0" borderId="0" xfId="0" applyFont="1" applyFill="1" applyAlignment="1">
      <alignment horizontal="right"/>
    </xf>
    <xf numFmtId="0" fontId="10" fillId="0" borderId="0" xfId="0" applyFont="1" applyFill="1" applyAlignment="1">
      <alignment horizontal="right"/>
    </xf>
    <xf numFmtId="0" fontId="10"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xf>
    <xf numFmtId="0" fontId="6"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center"/>
    </xf>
    <xf numFmtId="0" fontId="5" fillId="0" borderId="0" xfId="52" applyFont="1" quotePrefix="1">
      <alignment/>
      <protection/>
    </xf>
    <xf numFmtId="0" fontId="5" fillId="0" borderId="0" xfId="52" applyNumberFormat="1" applyFont="1" applyFill="1" applyAlignment="1">
      <alignment horizontal="center"/>
      <protection/>
    </xf>
    <xf numFmtId="0" fontId="6" fillId="0" borderId="0" xfId="52" applyNumberFormat="1" applyFont="1" applyFill="1" applyAlignment="1">
      <alignment horizontal="center"/>
      <protection/>
    </xf>
    <xf numFmtId="0" fontId="5" fillId="0" borderId="0" xfId="52" applyNumberFormat="1" applyFont="1" applyFill="1" applyBorder="1" applyAlignment="1">
      <alignment horizontal="center"/>
      <protection/>
    </xf>
    <xf numFmtId="0" fontId="5" fillId="0" borderId="0" xfId="0" applyFont="1" applyBorder="1" applyAlignment="1">
      <alignment/>
    </xf>
    <xf numFmtId="0" fontId="5" fillId="0" borderId="0" xfId="52" applyFont="1" applyBorder="1">
      <alignment/>
      <protection/>
    </xf>
    <xf numFmtId="186" fontId="5" fillId="0" borderId="11" xfId="52" applyNumberFormat="1" applyFont="1" applyBorder="1" applyAlignment="1">
      <alignment horizontal="center"/>
      <protection/>
    </xf>
    <xf numFmtId="187" fontId="5" fillId="0" borderId="11" xfId="52" applyNumberFormat="1" applyFont="1" applyBorder="1" applyAlignment="1">
      <alignment horizontal="center"/>
      <protection/>
    </xf>
    <xf numFmtId="196" fontId="6" fillId="30" borderId="1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pplyProtection="1">
      <alignment/>
      <protection hidden="1"/>
    </xf>
    <xf numFmtId="0" fontId="5" fillId="0" borderId="0" xfId="0" applyNumberFormat="1" applyFont="1" applyFill="1" applyBorder="1" applyAlignment="1" applyProtection="1">
      <alignment horizontal="center"/>
      <protection hidden="1"/>
    </xf>
    <xf numFmtId="0" fontId="5" fillId="0" borderId="16" xfId="0" applyFont="1" applyFill="1" applyBorder="1" applyAlignment="1" applyProtection="1">
      <alignment/>
      <protection hidden="1"/>
    </xf>
    <xf numFmtId="0" fontId="5" fillId="0" borderId="17" xfId="0" applyFont="1" applyBorder="1" applyAlignment="1">
      <alignment/>
    </xf>
    <xf numFmtId="0" fontId="5" fillId="0" borderId="0" xfId="0" applyNumberFormat="1" applyFont="1" applyFill="1" applyBorder="1" applyAlignment="1">
      <alignment horizontal="center"/>
    </xf>
    <xf numFmtId="198" fontId="5" fillId="30" borderId="10" xfId="0" applyNumberFormat="1" applyFont="1" applyFill="1" applyBorder="1" applyAlignment="1">
      <alignment horizontal="center"/>
    </xf>
    <xf numFmtId="0" fontId="5" fillId="0" borderId="11" xfId="0" applyFont="1" applyFill="1" applyBorder="1" applyAlignment="1">
      <alignment horizontal="center"/>
    </xf>
    <xf numFmtId="199" fontId="5" fillId="30" borderId="11" xfId="0" applyNumberFormat="1" applyFont="1" applyFill="1" applyBorder="1" applyAlignment="1">
      <alignment horizontal="center"/>
    </xf>
    <xf numFmtId="0" fontId="5" fillId="0" borderId="11" xfId="0" applyFont="1" applyBorder="1" applyAlignment="1">
      <alignment horizontal="center"/>
    </xf>
    <xf numFmtId="200" fontId="5" fillId="30" borderId="11" xfId="0" applyNumberFormat="1" applyFont="1" applyFill="1" applyBorder="1" applyAlignment="1">
      <alignment horizontal="center"/>
    </xf>
    <xf numFmtId="201" fontId="5" fillId="30" borderId="16" xfId="0" applyNumberFormat="1" applyFont="1" applyFill="1" applyBorder="1" applyAlignment="1">
      <alignment horizontal="center"/>
    </xf>
    <xf numFmtId="0" fontId="6" fillId="0" borderId="0" xfId="52" applyNumberFormat="1" applyFont="1" applyFill="1" applyBorder="1" applyAlignment="1">
      <alignment horizontal="left"/>
      <protection/>
    </xf>
    <xf numFmtId="215" fontId="6" fillId="0" borderId="11" xfId="52" applyNumberFormat="1" applyFont="1" applyBorder="1" applyAlignment="1">
      <alignment horizontal="center"/>
      <protection/>
    </xf>
    <xf numFmtId="0" fontId="5" fillId="0" borderId="0" xfId="52" applyNumberFormat="1" applyFont="1" applyFill="1" applyBorder="1" applyAlignment="1">
      <alignment horizontal="left"/>
      <protection/>
    </xf>
    <xf numFmtId="0" fontId="5" fillId="0" borderId="0" xfId="52" applyNumberFormat="1" applyFont="1" applyFill="1" applyAlignment="1">
      <alignment horizontal="left"/>
      <protection/>
    </xf>
    <xf numFmtId="0" fontId="5" fillId="0" borderId="0" xfId="52" applyNumberFormat="1" applyFont="1" applyFill="1" applyBorder="1" applyAlignment="1">
      <alignment horizontal="right"/>
      <protection/>
    </xf>
    <xf numFmtId="0" fontId="5" fillId="0" borderId="0" xfId="52" applyNumberFormat="1" applyFont="1" applyFill="1" applyBorder="1" applyAlignment="1">
      <alignment horizontal="right" vertical="center"/>
      <protection/>
    </xf>
    <xf numFmtId="0" fontId="5" fillId="0" borderId="0" xfId="52" applyNumberFormat="1" applyFont="1" applyFill="1" applyAlignment="1">
      <alignment horizontal="right"/>
      <protection/>
    </xf>
    <xf numFmtId="0" fontId="6" fillId="0" borderId="0" xfId="52" applyFont="1" applyFill="1" applyBorder="1" applyAlignment="1">
      <alignment/>
      <protection/>
    </xf>
    <xf numFmtId="0" fontId="5" fillId="0" borderId="0" xfId="52" applyFont="1" applyFill="1" applyBorder="1" applyAlignment="1">
      <alignment/>
      <protection/>
    </xf>
    <xf numFmtId="0" fontId="5" fillId="0" borderId="0" xfId="52" applyFont="1" applyFill="1" applyAlignment="1">
      <alignment/>
      <protection/>
    </xf>
    <xf numFmtId="0" fontId="6" fillId="0" borderId="0" xfId="52" applyFont="1" applyFill="1" applyBorder="1" applyAlignment="1">
      <alignment horizontal="right"/>
      <protection/>
    </xf>
    <xf numFmtId="0" fontId="5" fillId="0" borderId="0" xfId="52" applyFont="1" applyFill="1" applyBorder="1" applyAlignment="1">
      <alignment horizontal="left"/>
      <protection/>
    </xf>
    <xf numFmtId="0" fontId="10" fillId="0" borderId="0" xfId="0" applyFont="1" applyFill="1" applyAlignment="1">
      <alignment horizontal="left"/>
    </xf>
    <xf numFmtId="215" fontId="5" fillId="0" borderId="11" xfId="52" applyNumberFormat="1" applyFont="1" applyBorder="1" applyAlignment="1">
      <alignment horizontal="center"/>
      <protection/>
    </xf>
    <xf numFmtId="217" fontId="5" fillId="0" borderId="11" xfId="52" applyNumberFormat="1" applyFont="1" applyBorder="1" applyAlignment="1">
      <alignment horizontal="center"/>
      <protection/>
    </xf>
    <xf numFmtId="0" fontId="5" fillId="0" borderId="0" xfId="0" applyFont="1" applyFill="1" applyAlignment="1">
      <alignment wrapText="1"/>
    </xf>
    <xf numFmtId="218" fontId="0" fillId="0" borderId="0" xfId="0" applyNumberFormat="1" applyAlignment="1">
      <alignment horizontal="center"/>
    </xf>
    <xf numFmtId="0" fontId="5" fillId="30" borderId="0" xfId="0" applyFont="1" applyFill="1" applyAlignment="1">
      <alignment/>
    </xf>
    <xf numFmtId="0" fontId="5" fillId="32" borderId="0" xfId="0" applyFont="1" applyFill="1" applyAlignment="1">
      <alignment/>
    </xf>
    <xf numFmtId="188" fontId="6" fillId="33" borderId="11" xfId="52" applyNumberFormat="1" applyFont="1" applyFill="1" applyBorder="1" applyAlignment="1">
      <alignment horizontal="center"/>
      <protection/>
    </xf>
    <xf numFmtId="194" fontId="11" fillId="30" borderId="16" xfId="52" applyNumberFormat="1" applyFont="1" applyFill="1" applyBorder="1" applyAlignment="1">
      <alignment horizontal="center"/>
      <protection/>
    </xf>
    <xf numFmtId="214" fontId="11" fillId="30" borderId="11" xfId="52" applyNumberFormat="1" applyFont="1" applyFill="1" applyBorder="1" applyAlignment="1">
      <alignment horizontal="center"/>
      <protection/>
    </xf>
    <xf numFmtId="0" fontId="10" fillId="0" borderId="0" xfId="0" applyFont="1" applyFill="1" applyBorder="1" applyAlignment="1">
      <alignment horizontal="right"/>
    </xf>
    <xf numFmtId="0" fontId="10" fillId="0" borderId="0" xfId="0" applyFont="1" applyFill="1" applyBorder="1" applyAlignment="1">
      <alignment/>
    </xf>
    <xf numFmtId="0" fontId="10" fillId="0" borderId="0" xfId="0" applyFont="1" applyFill="1" applyAlignment="1" quotePrefix="1">
      <alignment/>
    </xf>
    <xf numFmtId="0" fontId="4" fillId="23" borderId="18" xfId="0" applyFont="1" applyFill="1" applyBorder="1" applyAlignment="1">
      <alignment horizontal="center" vertical="center"/>
    </xf>
    <xf numFmtId="0" fontId="4" fillId="23" borderId="17" xfId="0" applyFont="1" applyFill="1" applyBorder="1" applyAlignment="1">
      <alignment horizontal="center" vertical="center"/>
    </xf>
    <xf numFmtId="0" fontId="4" fillId="23" borderId="19"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ournoiBad_essai"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514350</xdr:colOff>
      <xdr:row>0</xdr:row>
      <xdr:rowOff>142875</xdr:rowOff>
    </xdr:from>
    <xdr:to>
      <xdr:col>4</xdr:col>
      <xdr:colOff>1647825</xdr:colOff>
      <xdr:row>2</xdr:row>
      <xdr:rowOff>28575</xdr:rowOff>
    </xdr:to>
    <xdr:pic>
      <xdr:nvPicPr>
        <xdr:cNvPr id="1" name="CommandButton1"/>
        <xdr:cNvPicPr preferRelativeResize="1">
          <a:picLocks noChangeAspect="1"/>
        </xdr:cNvPicPr>
      </xdr:nvPicPr>
      <xdr:blipFill>
        <a:blip r:embed="rId1"/>
        <a:stretch>
          <a:fillRect/>
        </a:stretch>
      </xdr:blipFill>
      <xdr:spPr>
        <a:xfrm>
          <a:off x="3048000" y="142875"/>
          <a:ext cx="1133475" cy="304800"/>
        </a:xfrm>
        <a:prstGeom prst="rect">
          <a:avLst/>
        </a:prstGeom>
        <a:noFill/>
        <a:ln w="9525" cmpd="sng">
          <a:noFill/>
        </a:ln>
      </xdr:spPr>
    </xdr:pic>
    <xdr:clientData/>
  </xdr:twoCellAnchor>
  <xdr:twoCellAnchor editAs="oneCell">
    <xdr:from>
      <xdr:col>4</xdr:col>
      <xdr:colOff>561975</xdr:colOff>
      <xdr:row>2</xdr:row>
      <xdr:rowOff>95250</xdr:rowOff>
    </xdr:from>
    <xdr:to>
      <xdr:col>4</xdr:col>
      <xdr:colOff>1524000</xdr:colOff>
      <xdr:row>3</xdr:row>
      <xdr:rowOff>161925</xdr:rowOff>
    </xdr:to>
    <xdr:pic>
      <xdr:nvPicPr>
        <xdr:cNvPr id="2" name="CommandButton2"/>
        <xdr:cNvPicPr preferRelativeResize="1">
          <a:picLocks noChangeAspect="1"/>
        </xdr:cNvPicPr>
      </xdr:nvPicPr>
      <xdr:blipFill>
        <a:blip r:embed="rId2"/>
        <a:stretch>
          <a:fillRect/>
        </a:stretch>
      </xdr:blipFill>
      <xdr:spPr>
        <a:xfrm>
          <a:off x="3095625" y="514350"/>
          <a:ext cx="962025" cy="276225"/>
        </a:xfrm>
        <a:prstGeom prst="rect">
          <a:avLst/>
        </a:prstGeom>
        <a:noFill/>
        <a:ln w="9525" cmpd="sng">
          <a:noFill/>
        </a:ln>
      </xdr:spPr>
    </xdr:pic>
    <xdr:clientData/>
  </xdr:twoCellAnchor>
  <xdr:twoCellAnchor editAs="oneCell">
    <xdr:from>
      <xdr:col>4</xdr:col>
      <xdr:colOff>561975</xdr:colOff>
      <xdr:row>18</xdr:row>
      <xdr:rowOff>171450</xdr:rowOff>
    </xdr:from>
    <xdr:to>
      <xdr:col>4</xdr:col>
      <xdr:colOff>2000250</xdr:colOff>
      <xdr:row>20</xdr:row>
      <xdr:rowOff>9525</xdr:rowOff>
    </xdr:to>
    <xdr:pic>
      <xdr:nvPicPr>
        <xdr:cNvPr id="3" name="CommandButton3"/>
        <xdr:cNvPicPr preferRelativeResize="1">
          <a:picLocks noChangeAspect="1"/>
        </xdr:cNvPicPr>
      </xdr:nvPicPr>
      <xdr:blipFill>
        <a:blip r:embed="rId3"/>
        <a:stretch>
          <a:fillRect/>
        </a:stretch>
      </xdr:blipFill>
      <xdr:spPr>
        <a:xfrm>
          <a:off x="3095625" y="3943350"/>
          <a:ext cx="14382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xdr:row>
      <xdr:rowOff>66675</xdr:rowOff>
    </xdr:from>
    <xdr:to>
      <xdr:col>3</xdr:col>
      <xdr:colOff>809625</xdr:colOff>
      <xdr:row>3</xdr:row>
      <xdr:rowOff>161925</xdr:rowOff>
    </xdr:to>
    <xdr:sp macro="[0]!raz">
      <xdr:nvSpPr>
        <xdr:cNvPr id="1" name="Rectangle 1"/>
        <xdr:cNvSpPr>
          <a:spLocks/>
        </xdr:cNvSpPr>
      </xdr:nvSpPr>
      <xdr:spPr>
        <a:xfrm>
          <a:off x="628650" y="561975"/>
          <a:ext cx="723900" cy="342900"/>
        </a:xfrm>
        <a:prstGeom prst="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p>
          <a:pPr algn="ctr">
            <a:defRPr/>
          </a:pPr>
          <a:r>
            <a:rPr lang="en-US" cap="none" sz="1600" b="1" i="0" u="none" baseline="0">
              <a:solidFill>
                <a:srgbClr val="FFFFFF"/>
              </a:solidFill>
            </a:rPr>
            <a:t>RAZ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4"/>
  <dimension ref="A1:I53"/>
  <sheetViews>
    <sheetView tabSelected="1" zoomScalePageLayoutView="0" workbookViewId="0" topLeftCell="A1">
      <pane ySplit="5" topLeftCell="A6" activePane="bottomLeft" state="frozen"/>
      <selection pane="topLeft" activeCell="A1" sqref="A1"/>
      <selection pane="bottomLeft" activeCell="K8" sqref="K8"/>
    </sheetView>
  </sheetViews>
  <sheetFormatPr defaultColWidth="11.421875" defaultRowHeight="12.75"/>
  <cols>
    <col min="1" max="1" width="5.00390625" style="74" customWidth="1"/>
    <col min="2" max="2" width="15.421875" style="74" customWidth="1"/>
    <col min="3" max="4" width="11.421875" style="74" customWidth="1"/>
    <col min="5" max="5" width="15.57421875" style="74" customWidth="1"/>
    <col min="6" max="6" width="17.00390625" style="74" customWidth="1"/>
    <col min="7" max="7" width="11.421875" style="134" customWidth="1"/>
    <col min="8" max="8" width="16.57421875" style="133" bestFit="1" customWidth="1"/>
    <col min="9" max="16384" width="11.421875" style="74" customWidth="1"/>
  </cols>
  <sheetData>
    <row r="1" spans="5:8" ht="15">
      <c r="E1" s="89" t="s">
        <v>179</v>
      </c>
      <c r="G1" s="89"/>
      <c r="H1" s="89"/>
    </row>
    <row r="2" spans="5:8" ht="15">
      <c r="E2" s="89" t="s">
        <v>180</v>
      </c>
      <c r="G2" s="89"/>
      <c r="H2" s="89"/>
    </row>
    <row r="3" spans="5:8" ht="15">
      <c r="E3" s="89" t="s">
        <v>181</v>
      </c>
      <c r="G3" s="89"/>
      <c r="H3" s="89"/>
    </row>
    <row r="4" spans="1:8" ht="15">
      <c r="A4" s="74">
        <f>MAX(A9:A109)</f>
        <v>45</v>
      </c>
      <c r="B4" s="74" t="s">
        <v>208</v>
      </c>
      <c r="E4" s="89" t="s">
        <v>182</v>
      </c>
      <c r="G4" s="89"/>
      <c r="H4" s="89"/>
    </row>
    <row r="5" spans="5:8" ht="15">
      <c r="E5" s="89" t="s">
        <v>183</v>
      </c>
      <c r="G5" s="89"/>
      <c r="H5" s="89"/>
    </row>
    <row r="6" spans="5:8" ht="15">
      <c r="E6" s="89"/>
      <c r="G6" s="89"/>
      <c r="H6" s="89"/>
    </row>
    <row r="7" spans="7:8" ht="16.5">
      <c r="G7" s="83">
        <f>COUNTIF(G9:G109,"x")</f>
        <v>32</v>
      </c>
      <c r="H7" s="89" t="s">
        <v>209</v>
      </c>
    </row>
    <row r="8" spans="2:8" ht="15">
      <c r="B8" s="74" t="s">
        <v>121</v>
      </c>
      <c r="C8" s="74" t="s">
        <v>157</v>
      </c>
      <c r="D8" s="74" t="s">
        <v>186</v>
      </c>
      <c r="E8" s="74" t="s">
        <v>111</v>
      </c>
      <c r="F8" s="74" t="s">
        <v>112</v>
      </c>
      <c r="G8" s="89" t="s">
        <v>114</v>
      </c>
      <c r="H8" s="89" t="s">
        <v>113</v>
      </c>
    </row>
    <row r="9" spans="1:8" ht="15">
      <c r="A9" s="74">
        <v>1</v>
      </c>
      <c r="B9" s="74" t="str">
        <f>SUBSTITUTE(E9," ","2")</f>
        <v>BARDOUL</v>
      </c>
      <c r="D9" s="74" t="s">
        <v>189</v>
      </c>
      <c r="E9" s="74" t="s">
        <v>188</v>
      </c>
      <c r="F9" s="74" t="s">
        <v>22</v>
      </c>
      <c r="G9" s="134" t="s">
        <v>129</v>
      </c>
      <c r="H9" s="133" t="str">
        <f>IF(B9=E9,CONCATENATE(F9," ",LEFT(E9)),CONCATENATE(F9," ",LEFT(B9),MID(B9,SEARCH("2",B9)+1,1)))</f>
        <v>Charlie B</v>
      </c>
    </row>
    <row r="10" spans="1:8" ht="15">
      <c r="A10" s="74">
        <f>A9+1</f>
        <v>2</v>
      </c>
      <c r="B10" s="74" t="str">
        <f>SUBSTITUTE(E10," ","2")</f>
        <v>BARDOUL</v>
      </c>
      <c r="D10" s="74" t="s">
        <v>189</v>
      </c>
      <c r="E10" s="74" t="s">
        <v>188</v>
      </c>
      <c r="F10" s="74" t="s">
        <v>46</v>
      </c>
      <c r="H10" s="133" t="str">
        <f>IF(B10=E10,CONCATENATE(F10," ",LEFT(E10)),CONCATENATE(F10," ",LEFT(B10),MID(B10,SEARCH("2",B10)+1,1)))</f>
        <v>Victor B</v>
      </c>
    </row>
    <row r="11" spans="1:8" ht="15">
      <c r="A11" s="74">
        <f aca="true" t="shared" si="0" ref="A11:A53">A10+1</f>
        <v>3</v>
      </c>
      <c r="B11" s="74" t="str">
        <f>SUBSTITUTE(E11," ","2")</f>
        <v>BIDAULT</v>
      </c>
      <c r="D11" s="74" t="s">
        <v>189</v>
      </c>
      <c r="E11" s="74" t="s">
        <v>190</v>
      </c>
      <c r="F11" s="74" t="s">
        <v>148</v>
      </c>
      <c r="G11" s="134" t="s">
        <v>129</v>
      </c>
      <c r="H11" s="133" t="str">
        <f>IF(B11=E11,CONCATENATE(F11," ",LEFT(E11)),CONCATENATE(F11," ",LEFT(B11),MID(B11,SEARCH("2",B11)+1,1)))</f>
        <v>Laurent B</v>
      </c>
    </row>
    <row r="12" spans="1:8" ht="15">
      <c r="A12" s="74">
        <f t="shared" si="0"/>
        <v>4</v>
      </c>
      <c r="B12" s="74" t="str">
        <f>SUBSTITUTE(E12," ","2")</f>
        <v>BOYADJIS</v>
      </c>
      <c r="D12" s="74" t="s">
        <v>187</v>
      </c>
      <c r="E12" s="74" t="s">
        <v>115</v>
      </c>
      <c r="F12" s="74" t="s">
        <v>116</v>
      </c>
      <c r="G12" s="134" t="s">
        <v>129</v>
      </c>
      <c r="H12" s="133" t="str">
        <f>IF(B12=E12,CONCATENATE(F12," ",LEFT(E12)),CONCATENATE(F12," ",LEFT(B12),MID(B12,SEARCH("2",B12),1)))</f>
        <v>Pierre B</v>
      </c>
    </row>
    <row r="13" spans="1:8" ht="15">
      <c r="A13" s="74">
        <f t="shared" si="0"/>
        <v>5</v>
      </c>
      <c r="B13" s="74" t="str">
        <f>SUBSTITUTE(E13," ","2")</f>
        <v>BRIAND</v>
      </c>
      <c r="D13" s="74" t="s">
        <v>189</v>
      </c>
      <c r="E13" s="74" t="s">
        <v>193</v>
      </c>
      <c r="F13" s="74" t="s">
        <v>81</v>
      </c>
      <c r="G13" s="134" t="s">
        <v>129</v>
      </c>
      <c r="H13" s="133" t="str">
        <f>IF(B13=E13,CONCATENATE(F13," ",LEFT(E13)),CONCATENATE(F13," ",LEFT(B13),MID(B13,SEARCH("2",B13)+1,1)))</f>
        <v>Cyril B</v>
      </c>
    </row>
    <row r="14" spans="1:9" ht="15">
      <c r="A14" s="74">
        <f t="shared" si="0"/>
        <v>6</v>
      </c>
      <c r="B14" s="74" t="str">
        <f>SUBSTITUTE(E14," ","2")</f>
        <v>BUCHOU</v>
      </c>
      <c r="D14" s="74" t="s">
        <v>187</v>
      </c>
      <c r="E14" s="74" t="s">
        <v>117</v>
      </c>
      <c r="F14" s="74" t="s">
        <v>118</v>
      </c>
      <c r="G14" s="134" t="s">
        <v>129</v>
      </c>
      <c r="H14" s="133" t="str">
        <f>IF(B14=E14,CONCATENATE(F14," ",LEFT(E14)),CONCATENATE(F14," ",LEFT(B14),MID(B14,SEARCH("2",B14),1)))</f>
        <v>Alexandre B</v>
      </c>
      <c r="I14" s="89"/>
    </row>
    <row r="15" spans="1:8" ht="15">
      <c r="A15" s="74">
        <f t="shared" si="0"/>
        <v>7</v>
      </c>
      <c r="B15" s="74" t="str">
        <f>SUBSTITUTE(E15," ","2")</f>
        <v>BULOURDE</v>
      </c>
      <c r="C15" s="74" t="s">
        <v>129</v>
      </c>
      <c r="D15" s="74" t="s">
        <v>187</v>
      </c>
      <c r="E15" s="74" t="s">
        <v>122</v>
      </c>
      <c r="F15" s="74" t="s">
        <v>18</v>
      </c>
      <c r="H15" s="133" t="str">
        <f>IF(B15=E15,CONCATENATE(F15," ",LEFT(E15)),CONCATENATE(F15," ",LEFT(B15),MID(B15,SEARCH("2",B15)+1,1)))</f>
        <v>Virginie B</v>
      </c>
    </row>
    <row r="16" spans="1:8" ht="15">
      <c r="A16" s="74">
        <f t="shared" si="0"/>
        <v>8</v>
      </c>
      <c r="B16" s="74" t="str">
        <f>SUBSTITUTE(E16," ","2")</f>
        <v>BURLOT</v>
      </c>
      <c r="D16" s="74" t="s">
        <v>189</v>
      </c>
      <c r="E16" s="74" t="s">
        <v>191</v>
      </c>
      <c r="F16" s="74" t="s">
        <v>192</v>
      </c>
      <c r="G16" s="134" t="s">
        <v>129</v>
      </c>
      <c r="H16" s="133" t="str">
        <f>IF(B16=E16,CONCATENATE(F16," ",LEFT(E16)),CONCATENATE(F16," ",LEFT(B16),MID(B16,SEARCH("2",B16)+1,1)))</f>
        <v>Mickael B</v>
      </c>
    </row>
    <row r="17" spans="1:8" ht="15">
      <c r="A17" s="74">
        <f t="shared" si="0"/>
        <v>9</v>
      </c>
      <c r="B17" s="74" t="str">
        <f>SUBSTITUTE(E17," ","2")</f>
        <v>CHARRIER</v>
      </c>
      <c r="D17" s="74" t="s">
        <v>189</v>
      </c>
      <c r="E17" s="74" t="s">
        <v>194</v>
      </c>
      <c r="F17" s="74" t="s">
        <v>195</v>
      </c>
      <c r="G17" s="134" t="s">
        <v>129</v>
      </c>
      <c r="H17" s="133" t="str">
        <f>IF(B17=E17,CONCATENATE(F17," ",LEFT(E17)),CONCATENATE(F17," ",LEFT(B17),MID(B17,SEARCH("2",B17)+1,1)))</f>
        <v>Gael C</v>
      </c>
    </row>
    <row r="18" spans="1:8" ht="15">
      <c r="A18" s="74">
        <f t="shared" si="0"/>
        <v>10</v>
      </c>
      <c r="B18" s="74" t="str">
        <f>SUBSTITUTE(E18," ","2")</f>
        <v>CHARRIER</v>
      </c>
      <c r="C18" s="74" t="s">
        <v>129</v>
      </c>
      <c r="D18" s="74" t="s">
        <v>189</v>
      </c>
      <c r="E18" s="74" t="s">
        <v>194</v>
      </c>
      <c r="F18" s="74" t="s">
        <v>196</v>
      </c>
      <c r="H18" s="133" t="str">
        <f>IF(B18=E18,CONCATENATE(F18," ",LEFT(E18)),CONCATENATE(F18," ",LEFT(B18),MID(B18,SEARCH("2",B18)+1,1)))</f>
        <v>Mathilde C</v>
      </c>
    </row>
    <row r="19" spans="1:8" ht="15">
      <c r="A19" s="74">
        <f t="shared" si="0"/>
        <v>11</v>
      </c>
      <c r="B19" s="74" t="str">
        <f>SUBSTITUTE(E19," ","2")</f>
        <v>CHOTARD</v>
      </c>
      <c r="D19" s="74" t="s">
        <v>189</v>
      </c>
      <c r="E19" s="74" t="s">
        <v>197</v>
      </c>
      <c r="F19" s="74" t="s">
        <v>198</v>
      </c>
      <c r="G19" s="134" t="s">
        <v>129</v>
      </c>
      <c r="H19" s="133" t="str">
        <f>IF(B19=E19,CONCATENATE(F19," ",LEFT(E19)),CONCATENATE(F19," ",LEFT(B19),MID(B19,SEARCH("2",B19)+1,1)))</f>
        <v>Jacques-Olivier C</v>
      </c>
    </row>
    <row r="20" spans="1:8" ht="15">
      <c r="A20" s="74">
        <f t="shared" si="0"/>
        <v>12</v>
      </c>
      <c r="B20" s="74" t="str">
        <f>SUBSTITUTE(E20," ","2")</f>
        <v>COLIN</v>
      </c>
      <c r="C20" s="74" t="s">
        <v>129</v>
      </c>
      <c r="D20" s="74" t="s">
        <v>189</v>
      </c>
      <c r="E20" s="74" t="s">
        <v>199</v>
      </c>
      <c r="F20" s="74" t="s">
        <v>44</v>
      </c>
      <c r="G20" s="134" t="s">
        <v>129</v>
      </c>
      <c r="H20" s="133" t="str">
        <f>IF(B20=E20,CONCATENATE(F20," ",LEFT(E20)),CONCATENATE(F20," ",LEFT(B20),MID(B20,SEARCH("2",B20)+1,1)))</f>
        <v>Alexandra C</v>
      </c>
    </row>
    <row r="21" spans="1:8" ht="15">
      <c r="A21" s="74">
        <f t="shared" si="0"/>
        <v>13</v>
      </c>
      <c r="B21" s="74" t="str">
        <f>SUBSTITUTE(E21," ","2")</f>
        <v>CORNU</v>
      </c>
      <c r="C21" s="74" t="s">
        <v>129</v>
      </c>
      <c r="D21" s="74" t="s">
        <v>187</v>
      </c>
      <c r="E21" s="74" t="s">
        <v>123</v>
      </c>
      <c r="F21" s="74" t="s">
        <v>124</v>
      </c>
      <c r="G21" s="134" t="s">
        <v>129</v>
      </c>
      <c r="H21" s="133" t="str">
        <f>IF(B21=E21,CONCATENATE(F21," ",LEFT(E21)),CONCATENATE(F21," ",LEFT(B21),MID(B21,SEARCH("2",B21)+1,1)))</f>
        <v>Aurelien C</v>
      </c>
    </row>
    <row r="22" spans="1:8" ht="15">
      <c r="A22" s="74">
        <f t="shared" si="0"/>
        <v>14</v>
      </c>
      <c r="B22" s="74" t="str">
        <f>SUBSTITUTE(E22," ","2")</f>
        <v>CREPILIERE</v>
      </c>
      <c r="C22" s="74" t="s">
        <v>129</v>
      </c>
      <c r="D22" s="74" t="s">
        <v>187</v>
      </c>
      <c r="E22" s="74" t="s">
        <v>200</v>
      </c>
      <c r="F22" s="74" t="s">
        <v>59</v>
      </c>
      <c r="G22" s="134" t="s">
        <v>129</v>
      </c>
      <c r="H22" s="133" t="str">
        <f>IF(B22=E22,CONCATENATE(F22," ",LEFT(E22)),CONCATENATE(F22," ",LEFT(B22),MID(B22,SEARCH("2",B22)+1,1)))</f>
        <v>Yann C</v>
      </c>
    </row>
    <row r="23" spans="1:8" ht="15">
      <c r="A23" s="74">
        <f t="shared" si="0"/>
        <v>15</v>
      </c>
      <c r="B23" s="74" t="str">
        <f>SUBSTITUTE(E23," ","2")</f>
        <v>DUGAST</v>
      </c>
      <c r="C23" s="74" t="s">
        <v>129</v>
      </c>
      <c r="D23" s="74" t="s">
        <v>187</v>
      </c>
      <c r="E23" s="74" t="s">
        <v>125</v>
      </c>
      <c r="F23" s="74" t="s">
        <v>126</v>
      </c>
      <c r="G23" s="134" t="s">
        <v>129</v>
      </c>
      <c r="H23" s="133" t="str">
        <f>IF(B23=E23,CONCATENATE(F23," ",LEFT(E23)),CONCATENATE(F23," ",LEFT(B23),MID(B23,SEARCH("2",B23)+1,1)))</f>
        <v>Tiphaine D</v>
      </c>
    </row>
    <row r="24" spans="1:8" ht="15">
      <c r="A24" s="74">
        <f t="shared" si="0"/>
        <v>16</v>
      </c>
      <c r="B24" s="74" t="str">
        <f>SUBSTITUTE(E24," ","2")</f>
        <v>FRIOUX</v>
      </c>
      <c r="D24" s="74" t="s">
        <v>189</v>
      </c>
      <c r="E24" s="74" t="s">
        <v>201</v>
      </c>
      <c r="F24" s="74" t="s">
        <v>202</v>
      </c>
      <c r="H24" s="133" t="str">
        <f>IF(B24=E24,CONCATENATE(F24," ",LEFT(E24)),CONCATENATE(F24," ",LEFT(B24),MID(B24,SEARCH("2",B24)+1,1)))</f>
        <v>Francois F</v>
      </c>
    </row>
    <row r="25" spans="1:8" ht="15">
      <c r="A25" s="74">
        <f t="shared" si="0"/>
        <v>17</v>
      </c>
      <c r="B25" s="74" t="str">
        <f>SUBSTITUTE(E25," ","2")</f>
        <v>GABORIAU</v>
      </c>
      <c r="C25" s="74" t="s">
        <v>129</v>
      </c>
      <c r="D25" s="74" t="s">
        <v>187</v>
      </c>
      <c r="E25" s="74" t="s">
        <v>127</v>
      </c>
      <c r="F25" s="74" t="s">
        <v>128</v>
      </c>
      <c r="G25" s="134" t="s">
        <v>129</v>
      </c>
      <c r="H25" s="133" t="str">
        <f>IF(B25=E25,CONCATENATE(F25," ",LEFT(E25)),CONCATENATE(F25," ",LEFT(B25),MID(B25,SEARCH("2",B25)+1,1)))</f>
        <v>Johan G</v>
      </c>
    </row>
    <row r="26" spans="1:8" ht="15">
      <c r="A26" s="74">
        <f t="shared" si="0"/>
        <v>18</v>
      </c>
      <c r="B26" s="74" t="str">
        <f>SUBSTITUTE(E26," ","2")</f>
        <v>GARRIOU</v>
      </c>
      <c r="C26" s="74" t="s">
        <v>129</v>
      </c>
      <c r="D26" s="74" t="s">
        <v>189</v>
      </c>
      <c r="E26" s="74" t="s">
        <v>203</v>
      </c>
      <c r="F26" s="74" t="s">
        <v>52</v>
      </c>
      <c r="H26" s="133" t="str">
        <f>IF(B26=E26,CONCATENATE(F26," ",LEFT(E26)),CONCATENATE(F26," ",LEFT(B26),MID(B26,SEARCH("2",B26)+1,1)))</f>
        <v>Bernard G</v>
      </c>
    </row>
    <row r="27" spans="1:8" ht="15">
      <c r="A27" s="74">
        <f t="shared" si="0"/>
        <v>19</v>
      </c>
      <c r="B27" s="74" t="str">
        <f>SUBSTITUTE(E27," ","2")</f>
        <v>GARRIOU</v>
      </c>
      <c r="C27" s="74" t="s">
        <v>129</v>
      </c>
      <c r="D27" s="74" t="s">
        <v>189</v>
      </c>
      <c r="E27" s="74" t="s">
        <v>203</v>
      </c>
      <c r="F27" s="74" t="s">
        <v>204</v>
      </c>
      <c r="H27" s="133" t="str">
        <f>IF(B27=E27,CONCATENATE(F27," ",LEFT(E27)),CONCATENATE(F27," ",LEFT(B27),MID(B27,SEARCH("2",B27)+1,1)))</f>
        <v>Freddy G</v>
      </c>
    </row>
    <row r="28" spans="1:8" ht="15">
      <c r="A28" s="74">
        <f t="shared" si="0"/>
        <v>20</v>
      </c>
      <c r="B28" s="74" t="str">
        <f>SUBSTITUTE(E28," ","2")</f>
        <v>GARRIOU</v>
      </c>
      <c r="C28" s="74" t="s">
        <v>129</v>
      </c>
      <c r="D28" s="74" t="s">
        <v>187</v>
      </c>
      <c r="E28" s="74" t="s">
        <v>203</v>
      </c>
      <c r="F28" s="74" t="s">
        <v>16</v>
      </c>
      <c r="G28" s="134" t="s">
        <v>129</v>
      </c>
      <c r="H28" s="133" t="str">
        <f>IF(B28=E28,CONCATENATE(F28," ",LEFT(E28)),CONCATENATE(F28," ",LEFT(B28),MID(B28,SEARCH("2",B28)+1,1)))</f>
        <v>Fabienne G</v>
      </c>
    </row>
    <row r="29" spans="1:8" ht="15">
      <c r="A29" s="74">
        <f t="shared" si="0"/>
        <v>21</v>
      </c>
      <c r="B29" s="74" t="str">
        <f>SUBSTITUTE(E29," ","2")</f>
        <v>GAU</v>
      </c>
      <c r="D29" s="74" t="s">
        <v>187</v>
      </c>
      <c r="E29" s="74" t="s">
        <v>130</v>
      </c>
      <c r="F29" s="74" t="s">
        <v>120</v>
      </c>
      <c r="G29" s="134" t="s">
        <v>129</v>
      </c>
      <c r="H29" s="133" t="str">
        <f>IF(B29=E29,CONCATENATE(F29," ",LEFT(E29)),CONCATENATE(F29," ",LEFT(B29),MID(B29,SEARCH("2",B29)+1,1)))</f>
        <v>Philippe G</v>
      </c>
    </row>
    <row r="30" spans="1:8" ht="15">
      <c r="A30" s="74">
        <f t="shared" si="0"/>
        <v>22</v>
      </c>
      <c r="B30" s="74" t="str">
        <f>SUBSTITUTE(E30," ","2")</f>
        <v>GUILLOSSON</v>
      </c>
      <c r="D30" s="74" t="s">
        <v>187</v>
      </c>
      <c r="E30" s="74" t="s">
        <v>131</v>
      </c>
      <c r="F30" s="74" t="s">
        <v>132</v>
      </c>
      <c r="G30" s="134" t="s">
        <v>129</v>
      </c>
      <c r="H30" s="133" t="str">
        <f>IF(B30=E30,CONCATENATE(F30," ",LEFT(E30)),CONCATENATE(F30," ",LEFT(B30),MID(B30,SEARCH("2",B30)+1,1)))</f>
        <v>Mathieu G</v>
      </c>
    </row>
    <row r="31" spans="1:8" ht="15">
      <c r="A31" s="74">
        <f t="shared" si="0"/>
        <v>23</v>
      </c>
      <c r="B31" s="74" t="str">
        <f>SUBSTITUTE(E31," ","2")</f>
        <v>HAMEAU</v>
      </c>
      <c r="D31" s="74" t="s">
        <v>187</v>
      </c>
      <c r="E31" s="74" t="s">
        <v>133</v>
      </c>
      <c r="F31" s="74" t="s">
        <v>134</v>
      </c>
      <c r="G31" s="134" t="s">
        <v>129</v>
      </c>
      <c r="H31" s="133" t="str">
        <f>IF(B31=E31,CONCATENATE(F31," ",LEFT(E31)),CONCATENATE(F31," ",LEFT(B31),MID(B31,SEARCH("2",B31)+1,1)))</f>
        <v>Gwenael H</v>
      </c>
    </row>
    <row r="32" spans="1:8" ht="15">
      <c r="A32" s="74">
        <f t="shared" si="0"/>
        <v>24</v>
      </c>
      <c r="B32" s="74" t="str">
        <f>SUBSTITUTE(E32," ","2")</f>
        <v>HINGUE</v>
      </c>
      <c r="C32" s="74" t="s">
        <v>129</v>
      </c>
      <c r="D32" s="74" t="s">
        <v>187</v>
      </c>
      <c r="E32" s="74" t="s">
        <v>135</v>
      </c>
      <c r="F32" s="74" t="s">
        <v>136</v>
      </c>
      <c r="G32" s="134" t="s">
        <v>129</v>
      </c>
      <c r="H32" s="133" t="str">
        <f>IF(B32=E32,CONCATENATE(F32," ",LEFT(E32)),CONCATENATE(F32," ",LEFT(B32),MID(B32,SEARCH("2",B32)+1,1)))</f>
        <v>Nathan H</v>
      </c>
    </row>
    <row r="33" spans="1:8" ht="15">
      <c r="A33" s="74">
        <f t="shared" si="0"/>
        <v>25</v>
      </c>
      <c r="B33" s="74" t="str">
        <f>SUBSTITUTE(E33," ","2")</f>
        <v>JACOB</v>
      </c>
      <c r="D33" s="74" t="s">
        <v>187</v>
      </c>
      <c r="E33" s="74" t="s">
        <v>137</v>
      </c>
      <c r="F33" s="74" t="s">
        <v>50</v>
      </c>
      <c r="G33" s="134" t="s">
        <v>129</v>
      </c>
      <c r="H33" s="133" t="str">
        <f>IF(B33=E33,CONCATENATE(F33," ",LEFT(E33)),CONCATENATE(F33," ",LEFT(B33),MID(B33,SEARCH("2",B33)+1,1)))</f>
        <v>Damien J</v>
      </c>
    </row>
    <row r="34" spans="1:8" ht="15">
      <c r="A34" s="74">
        <f t="shared" si="0"/>
        <v>26</v>
      </c>
      <c r="B34" s="74" t="str">
        <f>SUBSTITUTE(E34," ","2")</f>
        <v>JEANEAU</v>
      </c>
      <c r="D34" s="74" t="s">
        <v>189</v>
      </c>
      <c r="E34" s="74" t="s">
        <v>207</v>
      </c>
      <c r="F34" s="74" t="s">
        <v>82</v>
      </c>
      <c r="H34" s="133" t="str">
        <f>IF(B34=E34,CONCATENATE(F34," ",LEFT(E34)),CONCATENATE(F34," ",LEFT(B34),MID(B34,SEARCH("2",B34)+1,1)))</f>
        <v>Roland J</v>
      </c>
    </row>
    <row r="35" spans="1:8" ht="15">
      <c r="A35" s="74">
        <f t="shared" si="0"/>
        <v>27</v>
      </c>
      <c r="B35" s="74" t="str">
        <f>SUBSTITUTE(E35," ","2")</f>
        <v>JUNG</v>
      </c>
      <c r="C35" s="74" t="s">
        <v>129</v>
      </c>
      <c r="D35" s="74" t="s">
        <v>187</v>
      </c>
      <c r="E35" s="74" t="s">
        <v>138</v>
      </c>
      <c r="F35" s="74" t="s">
        <v>139</v>
      </c>
      <c r="G35" s="134" t="s">
        <v>129</v>
      </c>
      <c r="H35" s="133" t="str">
        <f>IF(B35=E35,CONCATENATE(F35," ",LEFT(E35)),CONCATENATE(F35," ",LEFT(B35),MID(B35,SEARCH("2",B35)+1,1)))</f>
        <v>Coralie J</v>
      </c>
    </row>
    <row r="36" spans="1:8" ht="15">
      <c r="A36" s="74">
        <f t="shared" si="0"/>
        <v>28</v>
      </c>
      <c r="B36" s="74" t="str">
        <f>SUBSTITUTE(E36," ","2")</f>
        <v>LE2GARREC</v>
      </c>
      <c r="D36" s="74" t="s">
        <v>189</v>
      </c>
      <c r="E36" s="74" t="s">
        <v>205</v>
      </c>
      <c r="F36" s="74" t="s">
        <v>134</v>
      </c>
      <c r="H36" s="133" t="str">
        <f>IF(B36=E36,CONCATENATE(F36," ",LEFT(E36)),CONCATENATE(F36," ",LEFT(B36),MID(B36,SEARCH("2",B36)+1,1)))</f>
        <v>Gwenael LG</v>
      </c>
    </row>
    <row r="37" spans="1:8" ht="15">
      <c r="A37" s="74">
        <f t="shared" si="0"/>
        <v>29</v>
      </c>
      <c r="B37" s="74" t="str">
        <f>SUBSTITUTE(E37," ","2")</f>
        <v>LE2PLADEC</v>
      </c>
      <c r="D37" s="74" t="s">
        <v>187</v>
      </c>
      <c r="E37" s="74" t="s">
        <v>119</v>
      </c>
      <c r="F37" s="74" t="s">
        <v>120</v>
      </c>
      <c r="G37" s="134" t="s">
        <v>129</v>
      </c>
      <c r="H37" s="133" t="str">
        <f>IF(B37=E37,CONCATENATE(F37," ",LEFT(E37)),CONCATENATE(F37," ",LEFT(B37),MID(B37,SEARCH("2",B37)+1,1)))</f>
        <v>Philippe LP</v>
      </c>
    </row>
    <row r="38" spans="1:8" ht="15">
      <c r="A38" s="74">
        <f t="shared" si="0"/>
        <v>30</v>
      </c>
      <c r="B38" s="74" t="str">
        <f>SUBSTITUTE(E38," ","2")</f>
        <v>LECAT</v>
      </c>
      <c r="C38" s="74" t="s">
        <v>129</v>
      </c>
      <c r="D38" s="74" t="s">
        <v>187</v>
      </c>
      <c r="E38" s="74" t="s">
        <v>140</v>
      </c>
      <c r="F38" s="74" t="s">
        <v>141</v>
      </c>
      <c r="G38" s="134" t="s">
        <v>129</v>
      </c>
      <c r="H38" s="133" t="str">
        <f>IF(B38=E38,CONCATENATE(F38," ",LEFT(E38)),CONCATENATE(F38," ",LEFT(B38),MID(B38,SEARCH("2",B38)+1,1)))</f>
        <v>Carlotte L</v>
      </c>
    </row>
    <row r="39" spans="1:8" ht="15">
      <c r="A39" s="74">
        <f t="shared" si="0"/>
        <v>31</v>
      </c>
      <c r="B39" s="74" t="str">
        <f>SUBSTITUTE(E39," ","2")</f>
        <v>LECAT</v>
      </c>
      <c r="D39" s="74" t="s">
        <v>187</v>
      </c>
      <c r="E39" s="74" t="s">
        <v>140</v>
      </c>
      <c r="F39" s="74" t="s">
        <v>83</v>
      </c>
      <c r="G39" s="134" t="s">
        <v>129</v>
      </c>
      <c r="H39" s="133" t="str">
        <f>IF(B39=E39,CONCATENATE(F39," ",LEFT(E39)),CONCATENATE(F39," ",LEFT(B39),MID(B39,SEARCH("2",B39)+1,1)))</f>
        <v>Nicolas L</v>
      </c>
    </row>
    <row r="40" spans="1:8" ht="15">
      <c r="A40" s="74">
        <f t="shared" si="0"/>
        <v>32</v>
      </c>
      <c r="B40" s="74" t="str">
        <f>SUBSTITUTE(E40," ","2")</f>
        <v>LIMOUSIN</v>
      </c>
      <c r="C40" s="74" t="s">
        <v>129</v>
      </c>
      <c r="D40" s="74" t="s">
        <v>187</v>
      </c>
      <c r="E40" s="74" t="s">
        <v>142</v>
      </c>
      <c r="F40" s="74" t="s">
        <v>143</v>
      </c>
      <c r="G40" s="134" t="s">
        <v>129</v>
      </c>
      <c r="H40" s="133" t="str">
        <f>IF(B40=E40,CONCATENATE(F40," ",LEFT(E40)),CONCATENATE(F40," ",LEFT(B40),MID(B40,SEARCH("2",B40)+1,1)))</f>
        <v>Eric L</v>
      </c>
    </row>
    <row r="41" spans="1:8" ht="15">
      <c r="A41" s="74">
        <f t="shared" si="0"/>
        <v>33</v>
      </c>
      <c r="B41" s="74" t="str">
        <f>SUBSTITUTE(E41," ","2")</f>
        <v>LORIDANT</v>
      </c>
      <c r="C41" s="74" t="s">
        <v>129</v>
      </c>
      <c r="D41" s="74" t="s">
        <v>187</v>
      </c>
      <c r="E41" s="74" t="s">
        <v>144</v>
      </c>
      <c r="F41" s="74" t="s">
        <v>145</v>
      </c>
      <c r="H41" s="133" t="str">
        <f>IF(B41=E41,CONCATENATE(F41," ",LEFT(E41)),CONCATENATE(F41," ",LEFT(B41),MID(B41,SEARCH("2",B41)+1,1)))</f>
        <v>Estelle L</v>
      </c>
    </row>
    <row r="42" spans="1:8" ht="15">
      <c r="A42" s="74">
        <f t="shared" si="0"/>
        <v>34</v>
      </c>
      <c r="B42" s="74" t="str">
        <f>SUBSTITUTE(E42," ","2")</f>
        <v>MERIADEC</v>
      </c>
      <c r="C42" s="74" t="s">
        <v>129</v>
      </c>
      <c r="D42" s="74" t="s">
        <v>187</v>
      </c>
      <c r="E42" s="74" t="s">
        <v>146</v>
      </c>
      <c r="F42" s="74" t="s">
        <v>17</v>
      </c>
      <c r="G42" s="134" t="s">
        <v>129</v>
      </c>
      <c r="H42" s="133" t="str">
        <f>IF(B42=E42,CONCATENATE(F42," ",LEFT(E42)),CONCATENATE(F42," ",LEFT(B42),MID(B42,SEARCH("2",B42)+1,1)))</f>
        <v>Anne-Laure M</v>
      </c>
    </row>
    <row r="43" spans="1:8" ht="15">
      <c r="A43" s="74">
        <f t="shared" si="0"/>
        <v>35</v>
      </c>
      <c r="B43" s="74" t="str">
        <f>SUBSTITUTE(E43," ","2")</f>
        <v>MERIADEC</v>
      </c>
      <c r="D43" s="74" t="s">
        <v>187</v>
      </c>
      <c r="E43" s="74" t="s">
        <v>146</v>
      </c>
      <c r="F43" s="74" t="s">
        <v>15</v>
      </c>
      <c r="G43" s="134" t="s">
        <v>129</v>
      </c>
      <c r="H43" s="133" t="str">
        <f>IF(B43=E43,CONCATENATE(F43," ",LEFT(E43)),CONCATENATE(F43," ",LEFT(B43),MID(B43,SEARCH("2",B43)+1,1)))</f>
        <v>Hugues M</v>
      </c>
    </row>
    <row r="44" spans="1:8" ht="15">
      <c r="A44" s="74">
        <f t="shared" si="0"/>
        <v>36</v>
      </c>
      <c r="B44" s="74" t="str">
        <f>SUBSTITUTE(E44," ","2")</f>
        <v>OLIVIER</v>
      </c>
      <c r="D44" s="74" t="s">
        <v>187</v>
      </c>
      <c r="E44" s="74" t="s">
        <v>147</v>
      </c>
      <c r="F44" s="74" t="s">
        <v>148</v>
      </c>
      <c r="G44" s="134" t="s">
        <v>129</v>
      </c>
      <c r="H44" s="133" t="str">
        <f>IF(B44=E44,CONCATENATE(F44," ",LEFT(E44)),CONCATENATE(F44," ",LEFT(B44),MID(B44,SEARCH("2",B44)+1,1)))</f>
        <v>Laurent O</v>
      </c>
    </row>
    <row r="45" spans="1:8" ht="15">
      <c r="A45" s="74">
        <f t="shared" si="0"/>
        <v>37</v>
      </c>
      <c r="B45" s="74" t="str">
        <f>SUBSTITUTE(E45," ","2")</f>
        <v>PAJOT</v>
      </c>
      <c r="D45" s="74" t="s">
        <v>187</v>
      </c>
      <c r="E45" s="74" t="s">
        <v>206</v>
      </c>
      <c r="F45" s="74" t="s">
        <v>48</v>
      </c>
      <c r="H45" s="133" t="str">
        <f>IF(B45=E45,CONCATENATE(F45," ",LEFT(E45)),CONCATENATE(F45," ",LEFT(B45),MID(B45,SEARCH("2",B45)+1,1)))</f>
        <v>Quentin P</v>
      </c>
    </row>
    <row r="46" spans="1:8" ht="15">
      <c r="A46" s="74">
        <f t="shared" si="0"/>
        <v>38</v>
      </c>
      <c r="B46" s="74" t="str">
        <f>SUBSTITUTE(E46," ","2")</f>
        <v>PAJOT</v>
      </c>
      <c r="D46" s="74" t="s">
        <v>189</v>
      </c>
      <c r="E46" s="74" t="s">
        <v>206</v>
      </c>
      <c r="F46" s="74" t="s">
        <v>118</v>
      </c>
      <c r="H46" s="133" t="str">
        <f>IF(B46=E46,CONCATENATE(F46," ",LEFT(E46)),CONCATENATE(F46," ",LEFT(B46),MID(B46,SEARCH("2",B46)+1,1)))</f>
        <v>Alexandre P</v>
      </c>
    </row>
    <row r="47" spans="1:8" ht="15">
      <c r="A47" s="74">
        <f t="shared" si="0"/>
        <v>39</v>
      </c>
      <c r="B47" s="74" t="str">
        <f>SUBSTITUTE(E47," ","2")</f>
        <v>PASQUEREAU</v>
      </c>
      <c r="C47" s="74" t="s">
        <v>129</v>
      </c>
      <c r="D47" s="74" t="s">
        <v>187</v>
      </c>
      <c r="E47" s="74" t="s">
        <v>149</v>
      </c>
      <c r="F47" s="74" t="s">
        <v>150</v>
      </c>
      <c r="G47" s="134" t="s">
        <v>129</v>
      </c>
      <c r="H47" s="133" t="str">
        <f>IF(B47=E47,CONCATENATE(F47," ",LEFT(E47)),CONCATENATE(F47," ",LEFT(B47),MID(B47,SEARCH("2",B47)+1,1)))</f>
        <v>Adele P</v>
      </c>
    </row>
    <row r="48" spans="1:8" ht="15">
      <c r="A48" s="74">
        <f t="shared" si="0"/>
        <v>40</v>
      </c>
      <c r="B48" s="74" t="str">
        <f>SUBSTITUTE(E48," ","2")</f>
        <v>TESSIER</v>
      </c>
      <c r="D48" s="74" t="s">
        <v>187</v>
      </c>
      <c r="E48" s="74" t="s">
        <v>151</v>
      </c>
      <c r="F48" s="74" t="s">
        <v>14</v>
      </c>
      <c r="G48" s="134" t="s">
        <v>129</v>
      </c>
      <c r="H48" s="133" t="str">
        <f>IF(B48=E48,CONCATENATE(F48," ",LEFT(E48)),CONCATENATE(F48," ",LEFT(B48),MID(B48,SEARCH("2",B48)+1,1)))</f>
        <v>Franck T</v>
      </c>
    </row>
    <row r="49" spans="1:8" ht="15">
      <c r="A49" s="74">
        <f t="shared" si="0"/>
        <v>41</v>
      </c>
      <c r="B49" s="74" t="str">
        <f>SUBSTITUTE(E49," ","2")</f>
        <v>TREUILLER</v>
      </c>
      <c r="C49" s="74" t="s">
        <v>129</v>
      </c>
      <c r="D49" s="74" t="s">
        <v>187</v>
      </c>
      <c r="E49" s="74" t="s">
        <v>152</v>
      </c>
      <c r="F49" s="74" t="s">
        <v>80</v>
      </c>
      <c r="H49" s="133" t="str">
        <f>IF(B49=E49,CONCATENATE(F49," ",LEFT(E49)),CONCATENATE(F49," ",LEFT(B49),MID(B49,SEARCH("2",B49)+1,1)))</f>
        <v>Cathy T</v>
      </c>
    </row>
    <row r="50" spans="1:8" ht="15">
      <c r="A50" s="74">
        <f t="shared" si="0"/>
        <v>42</v>
      </c>
      <c r="B50" s="74" t="str">
        <f>SUBSTITUTE(E50," ","2")</f>
        <v>TREUILLER</v>
      </c>
      <c r="D50" s="74" t="s">
        <v>187</v>
      </c>
      <c r="E50" s="74" t="s">
        <v>152</v>
      </c>
      <c r="F50" s="74" t="s">
        <v>20</v>
      </c>
      <c r="G50" s="134" t="s">
        <v>129</v>
      </c>
      <c r="H50" s="133" t="str">
        <f>IF(B50=E50,CONCATENATE(F50," ",LEFT(E50)),CONCATENATE(F50," ",LEFT(B50),MID(B50,SEARCH("2",B50)+1,1)))</f>
        <v>Fred T</v>
      </c>
    </row>
    <row r="51" spans="1:8" ht="15">
      <c r="A51" s="74">
        <f t="shared" si="0"/>
        <v>43</v>
      </c>
      <c r="B51" s="74" t="str">
        <f>SUBSTITUTE(E51," ","2")</f>
        <v>VAUCARD</v>
      </c>
      <c r="C51" s="74" t="s">
        <v>129</v>
      </c>
      <c r="D51" s="74" t="s">
        <v>187</v>
      </c>
      <c r="E51" s="74" t="s">
        <v>153</v>
      </c>
      <c r="F51" s="74" t="s">
        <v>154</v>
      </c>
      <c r="G51" s="134" t="s">
        <v>129</v>
      </c>
      <c r="H51" s="133" t="str">
        <f>IF(B51=E51,CONCATENATE(F51," ",LEFT(E51)),CONCATENATE(F51," ",LEFT(B51),MID(B51,SEARCH("2",B51)+1,1)))</f>
        <v>Adrien V</v>
      </c>
    </row>
    <row r="52" spans="1:8" ht="15">
      <c r="A52" s="74">
        <f t="shared" si="0"/>
        <v>44</v>
      </c>
      <c r="B52" s="74" t="str">
        <f>SUBSTITUTE(E52," ","2")</f>
        <v>VAUCARD</v>
      </c>
      <c r="C52" s="74" t="s">
        <v>129</v>
      </c>
      <c r="D52" s="74" t="s">
        <v>187</v>
      </c>
      <c r="E52" s="74" t="s">
        <v>153</v>
      </c>
      <c r="F52" s="74" t="s">
        <v>155</v>
      </c>
      <c r="H52" s="133" t="str">
        <f>IF(B52=E52,CONCATENATE(F52," ",LEFT(E52)),CONCATENATE(F52," ",LEFT(B52),MID(B52,SEARCH("2",B52)+1,1)))</f>
        <v>Lea V</v>
      </c>
    </row>
    <row r="53" spans="1:8" ht="15">
      <c r="A53" s="74">
        <f t="shared" si="0"/>
        <v>45</v>
      </c>
      <c r="B53" s="74" t="str">
        <f>SUBSTITUTE(E53," ","2")</f>
        <v>VAUCARD</v>
      </c>
      <c r="D53" s="74" t="s">
        <v>187</v>
      </c>
      <c r="E53" s="74" t="s">
        <v>153</v>
      </c>
      <c r="F53" s="74" t="s">
        <v>156</v>
      </c>
      <c r="G53" s="134" t="s">
        <v>129</v>
      </c>
      <c r="H53" s="133" t="str">
        <f>IF(B53=E53,CONCATENATE(F53," ",LEFT(E53)),CONCATENATE(F53," ",LEFT(B53),MID(B53,SEARCH("2",B53)+1,1)))</f>
        <v>Stephane V</v>
      </c>
    </row>
  </sheetData>
  <sheetProtection/>
  <autoFilter ref="B8:H53">
    <sortState ref="B9:H53">
      <sortCondition sortBy="value" ref="E9:E53"/>
    </sortState>
  </autoFilter>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3"/>
  <dimension ref="A1:BK100"/>
  <sheetViews>
    <sheetView zoomScalePageLayoutView="0" workbookViewId="0" topLeftCell="A1">
      <selection activeCell="E6" sqref="E6"/>
    </sheetView>
  </sheetViews>
  <sheetFormatPr defaultColWidth="12.57421875" defaultRowHeight="12.75"/>
  <cols>
    <col min="1" max="1" width="3.421875" style="19" customWidth="1"/>
    <col min="2" max="2" width="15.00390625" style="5" customWidth="1"/>
    <col min="3" max="3" width="4.421875" style="38" customWidth="1"/>
    <col min="4" max="4" width="15.140625" style="5" customWidth="1"/>
    <col min="5" max="5" width="32.57421875" style="18" bestFit="1" customWidth="1"/>
    <col min="6" max="6" width="3.8515625" style="16" customWidth="1"/>
    <col min="7" max="7" width="20.00390625" style="95" customWidth="1"/>
    <col min="8" max="8" width="5.140625" style="119" customWidth="1"/>
    <col min="9" max="9" width="4.8515625" style="122" customWidth="1"/>
    <col min="10" max="10" width="17.00390625" style="39" customWidth="1"/>
    <col min="11" max="11" width="6.57421875" style="125" customWidth="1"/>
    <col min="12" max="12" width="6.57421875" style="16" customWidth="1"/>
    <col min="13" max="13" width="21.00390625" style="39" customWidth="1"/>
    <col min="14" max="14" width="6.00390625" style="38" customWidth="1"/>
    <col min="15" max="15" width="4.57421875" style="16" customWidth="1"/>
    <col min="16" max="16" width="17.8515625" style="39" customWidth="1"/>
    <col min="17" max="17" width="5.140625" style="119" customWidth="1"/>
    <col min="18" max="18" width="5.140625" style="19" customWidth="1"/>
    <col min="19" max="19" width="8.00390625" style="18" customWidth="1"/>
    <col min="20" max="20" width="17.8515625" style="20" customWidth="1"/>
    <col min="21" max="21" width="7.421875" style="20" customWidth="1"/>
    <col min="22" max="22" width="19.28125" style="20" customWidth="1"/>
    <col min="23" max="24" width="3.28125" style="20" customWidth="1"/>
    <col min="25" max="27" width="4.28125" style="20" customWidth="1"/>
    <col min="28" max="28" width="4.7109375" style="20" customWidth="1"/>
    <col min="29" max="29" width="3.8515625" style="20" customWidth="1"/>
    <col min="30" max="30" width="2.00390625" style="20" customWidth="1"/>
    <col min="31" max="31" width="3.7109375" style="20" customWidth="1"/>
    <col min="32" max="34" width="5.7109375" style="20" customWidth="1"/>
    <col min="35" max="35" width="7.8515625" style="20" customWidth="1"/>
    <col min="36" max="36" width="7.00390625" style="20" customWidth="1"/>
    <col min="37" max="37" width="12.140625" style="20" customWidth="1"/>
    <col min="38" max="38" width="18.421875" style="20" customWidth="1"/>
    <col min="39" max="39" width="6.140625" style="20" customWidth="1"/>
    <col min="40" max="60" width="12.57421875" style="74" customWidth="1"/>
    <col min="61" max="16384" width="12.57421875" style="20" customWidth="1"/>
  </cols>
  <sheetData>
    <row r="1" spans="1:63" s="3" customFormat="1" ht="16.5">
      <c r="A1" s="2">
        <f>IF(B1="","",1)</f>
      </c>
      <c r="B1" s="133"/>
      <c r="C1" s="2">
        <f>IF(D1="","",1)</f>
      </c>
      <c r="D1" s="133"/>
      <c r="F1" s="60"/>
      <c r="G1" s="96" t="s">
        <v>97</v>
      </c>
      <c r="H1" s="116" t="s">
        <v>94</v>
      </c>
      <c r="I1" s="59"/>
      <c r="J1" s="34" t="s">
        <v>97</v>
      </c>
      <c r="K1" s="123" t="s">
        <v>94</v>
      </c>
      <c r="L1" s="60"/>
      <c r="N1" s="81"/>
      <c r="O1" s="126"/>
      <c r="P1" s="34"/>
      <c r="Q1" s="116"/>
      <c r="R1" s="2"/>
      <c r="S1" s="82"/>
      <c r="T1" s="90" t="s">
        <v>61</v>
      </c>
      <c r="U1" s="91"/>
      <c r="V1" s="91"/>
      <c r="W1" s="91"/>
      <c r="X1" s="91"/>
      <c r="Y1" s="91"/>
      <c r="Z1" s="91"/>
      <c r="AA1" s="91"/>
      <c r="AB1" s="91"/>
      <c r="AC1" s="91"/>
      <c r="AD1" s="91"/>
      <c r="AE1" s="91"/>
      <c r="AF1" s="79"/>
      <c r="AG1" s="79"/>
      <c r="AH1" s="79"/>
      <c r="AI1" s="79"/>
      <c r="AJ1" s="91"/>
      <c r="AK1" s="91"/>
      <c r="AL1" s="91"/>
      <c r="BH1" s="73"/>
      <c r="BI1" s="73"/>
      <c r="BJ1" s="17" t="s">
        <v>14</v>
      </c>
      <c r="BK1" s="3" t="s">
        <v>61</v>
      </c>
    </row>
    <row r="2" spans="1:63" ht="16.5">
      <c r="A2" s="2">
        <f>IF(B2="","",A1+1)</f>
      </c>
      <c r="B2" s="133"/>
      <c r="C2" s="2">
        <f>IF(D2="","",C1+1)</f>
      </c>
      <c r="D2" s="133"/>
      <c r="F2" s="36"/>
      <c r="G2" s="95" t="s">
        <v>93</v>
      </c>
      <c r="H2" s="118" t="s">
        <v>95</v>
      </c>
      <c r="I2" s="120" t="s">
        <v>96</v>
      </c>
      <c r="J2" s="37" t="s">
        <v>93</v>
      </c>
      <c r="K2" s="124" t="s">
        <v>95</v>
      </c>
      <c r="L2" s="16" t="s">
        <v>96</v>
      </c>
      <c r="O2" s="35"/>
      <c r="P2" s="37"/>
      <c r="Q2" s="116"/>
      <c r="S2" s="37"/>
      <c r="T2" s="92" t="s">
        <v>90</v>
      </c>
      <c r="U2" s="91"/>
      <c r="V2" s="91"/>
      <c r="W2" s="91"/>
      <c r="X2" s="91"/>
      <c r="Y2" s="91"/>
      <c r="Z2" s="91"/>
      <c r="AA2" s="91"/>
      <c r="AB2" s="91"/>
      <c r="AC2" s="91"/>
      <c r="AD2" s="91"/>
      <c r="AE2" s="91"/>
      <c r="AF2" s="91"/>
      <c r="AG2" s="91"/>
      <c r="AH2" s="91"/>
      <c r="AI2" s="91"/>
      <c r="AJ2" s="91"/>
      <c r="AK2" s="79"/>
      <c r="AL2" s="79"/>
      <c r="BH2" s="98"/>
      <c r="BI2" s="99"/>
      <c r="BJ2" s="20" t="s">
        <v>20</v>
      </c>
      <c r="BK2" s="20" t="s">
        <v>62</v>
      </c>
    </row>
    <row r="3" spans="1:63" ht="16.5">
      <c r="A3" s="2">
        <f aca="true" t="shared" si="0" ref="A3:A66">IF(B3="","",A2+1)</f>
      </c>
      <c r="B3" s="133"/>
      <c r="C3" s="2">
        <f>IF(D3="","",C2+1)</f>
      </c>
      <c r="D3" s="133"/>
      <c r="G3" s="95">
        <v>8</v>
      </c>
      <c r="H3" s="118" t="s">
        <v>99</v>
      </c>
      <c r="I3" s="121"/>
      <c r="J3" s="37">
        <v>5</v>
      </c>
      <c r="K3" s="124" t="s">
        <v>99</v>
      </c>
      <c r="O3" s="35"/>
      <c r="P3" s="37"/>
      <c r="Q3" s="118"/>
      <c r="S3" s="37"/>
      <c r="T3" s="92" t="s">
        <v>184</v>
      </c>
      <c r="U3" s="91"/>
      <c r="V3" s="91"/>
      <c r="W3" s="91"/>
      <c r="X3" s="91"/>
      <c r="Y3" s="91"/>
      <c r="Z3" s="91"/>
      <c r="AA3" s="91"/>
      <c r="AB3" s="91"/>
      <c r="AC3" s="79"/>
      <c r="AD3" s="79"/>
      <c r="AE3" s="79"/>
      <c r="AF3" s="79"/>
      <c r="AG3" s="79"/>
      <c r="AH3" s="79"/>
      <c r="AI3" s="79"/>
      <c r="AJ3" s="79"/>
      <c r="AK3" s="79"/>
      <c r="AL3" s="79"/>
      <c r="BJ3" s="20" t="s">
        <v>22</v>
      </c>
      <c r="BK3" s="20" t="s">
        <v>64</v>
      </c>
    </row>
    <row r="4" spans="1:63" ht="16.5">
      <c r="A4" s="2">
        <f t="shared" si="0"/>
      </c>
      <c r="B4" s="133"/>
      <c r="C4" s="2">
        <f aca="true" t="shared" si="1" ref="C4:C66">IF(D4="","",C3+1)</f>
      </c>
      <c r="D4" s="133"/>
      <c r="G4" s="95">
        <v>7</v>
      </c>
      <c r="H4" s="118">
        <v>10</v>
      </c>
      <c r="I4" s="121">
        <v>8</v>
      </c>
      <c r="J4" s="37">
        <v>12</v>
      </c>
      <c r="K4" s="124">
        <v>4</v>
      </c>
      <c r="L4" s="16">
        <v>5</v>
      </c>
      <c r="O4" s="35"/>
      <c r="P4" s="37"/>
      <c r="Q4" s="118"/>
      <c r="S4" s="37"/>
      <c r="T4" s="92" t="s">
        <v>63</v>
      </c>
      <c r="U4" s="91"/>
      <c r="V4" s="91"/>
      <c r="W4" s="91"/>
      <c r="X4" s="91"/>
      <c r="Y4" s="91"/>
      <c r="Z4" s="91"/>
      <c r="AA4" s="91"/>
      <c r="AB4" s="91"/>
      <c r="AC4" s="79"/>
      <c r="AD4" s="79"/>
      <c r="AE4" s="79"/>
      <c r="AF4" s="79"/>
      <c r="AG4" s="79"/>
      <c r="AH4" s="79"/>
      <c r="AI4" s="79"/>
      <c r="AJ4" s="79"/>
      <c r="AK4" s="79"/>
      <c r="AL4" s="79"/>
      <c r="BJ4" s="20" t="s">
        <v>15</v>
      </c>
      <c r="BK4" s="20" t="s">
        <v>63</v>
      </c>
    </row>
    <row r="5" spans="1:63" ht="16.5">
      <c r="A5" s="2">
        <f t="shared" si="0"/>
      </c>
      <c r="B5" s="133"/>
      <c r="C5" s="2">
        <f t="shared" si="1"/>
      </c>
      <c r="D5" s="133"/>
      <c r="E5" s="9">
        <f>E6+E7</f>
        <v>0</v>
      </c>
      <c r="F5" s="40"/>
      <c r="G5" s="97">
        <v>4</v>
      </c>
      <c r="H5" s="118">
        <v>5</v>
      </c>
      <c r="I5" s="121">
        <v>7</v>
      </c>
      <c r="J5" s="37">
        <v>3</v>
      </c>
      <c r="K5" s="124">
        <v>1</v>
      </c>
      <c r="L5" s="16">
        <v>12</v>
      </c>
      <c r="O5" s="35"/>
      <c r="P5" s="37"/>
      <c r="Q5" s="118"/>
      <c r="S5" s="37"/>
      <c r="T5" s="92" t="s">
        <v>185</v>
      </c>
      <c r="U5" s="91"/>
      <c r="V5" s="91"/>
      <c r="W5" s="91"/>
      <c r="X5" s="91"/>
      <c r="Y5" s="91"/>
      <c r="Z5" s="91"/>
      <c r="AA5" s="91"/>
      <c r="AB5" s="91"/>
      <c r="AC5" s="79"/>
      <c r="AD5" s="79"/>
      <c r="AE5" s="79"/>
      <c r="AF5" s="79"/>
      <c r="AG5" s="79"/>
      <c r="AH5" s="79"/>
      <c r="AI5" s="79"/>
      <c r="AJ5" s="79"/>
      <c r="AK5" s="79"/>
      <c r="AL5" s="79"/>
      <c r="BJ5" s="20" t="s">
        <v>38</v>
      </c>
      <c r="BK5" s="20" t="s">
        <v>65</v>
      </c>
    </row>
    <row r="6" spans="1:62" ht="16.5">
      <c r="A6" s="2">
        <f t="shared" si="0"/>
      </c>
      <c r="B6" s="133"/>
      <c r="C6" s="2">
        <f t="shared" si="1"/>
      </c>
      <c r="D6" s="133"/>
      <c r="E6" s="100">
        <f>MAX(A1:A100)</f>
        <v>0</v>
      </c>
      <c r="F6" s="41"/>
      <c r="G6" s="97">
        <v>12</v>
      </c>
      <c r="H6" s="118" t="s">
        <v>99</v>
      </c>
      <c r="I6" s="121"/>
      <c r="J6" s="37">
        <v>6</v>
      </c>
      <c r="K6" s="124" t="s">
        <v>99</v>
      </c>
      <c r="O6" s="35"/>
      <c r="P6" s="37"/>
      <c r="Q6" s="118"/>
      <c r="S6" s="37"/>
      <c r="T6" s="92"/>
      <c r="U6" s="91"/>
      <c r="V6" s="91"/>
      <c r="W6" s="91"/>
      <c r="X6" s="91"/>
      <c r="Y6" s="91"/>
      <c r="Z6" s="91"/>
      <c r="AA6" s="91"/>
      <c r="AB6" s="91"/>
      <c r="AC6" s="79"/>
      <c r="AD6" s="79"/>
      <c r="AE6" s="79"/>
      <c r="AF6" s="79"/>
      <c r="AG6" s="79"/>
      <c r="AH6" s="79"/>
      <c r="AI6" s="79"/>
      <c r="AJ6" s="79"/>
      <c r="AK6" s="79"/>
      <c r="AL6" s="79"/>
      <c r="BJ6" s="20" t="s">
        <v>21</v>
      </c>
    </row>
    <row r="7" spans="1:63" ht="16.5">
      <c r="A7" s="2">
        <f t="shared" si="0"/>
      </c>
      <c r="B7" s="133"/>
      <c r="C7" s="2">
        <f t="shared" si="1"/>
      </c>
      <c r="D7" s="133"/>
      <c r="E7" s="101">
        <f>MAX(C1:C100)</f>
        <v>0</v>
      </c>
      <c r="F7" s="42"/>
      <c r="G7" s="97">
        <v>1</v>
      </c>
      <c r="H7" s="118">
        <v>6</v>
      </c>
      <c r="I7" s="120">
        <v>4</v>
      </c>
      <c r="J7" s="37">
        <v>2</v>
      </c>
      <c r="K7" s="124">
        <v>3</v>
      </c>
      <c r="L7" s="16">
        <v>3</v>
      </c>
      <c r="O7" s="35"/>
      <c r="P7" s="37"/>
      <c r="Q7" s="118"/>
      <c r="S7" s="37"/>
      <c r="T7" s="92" t="s">
        <v>91</v>
      </c>
      <c r="U7" s="91"/>
      <c r="V7" s="91"/>
      <c r="W7" s="91"/>
      <c r="X7" s="91"/>
      <c r="Y7" s="91"/>
      <c r="Z7" s="91"/>
      <c r="AA7" s="91"/>
      <c r="AB7" s="91"/>
      <c r="AC7" s="79"/>
      <c r="AD7" s="79"/>
      <c r="AE7" s="79"/>
      <c r="AF7" s="79"/>
      <c r="AG7" s="79"/>
      <c r="AH7" s="79"/>
      <c r="AI7" s="79"/>
      <c r="AJ7" s="79"/>
      <c r="AK7" s="79"/>
      <c r="AL7" s="79"/>
      <c r="BJ7" s="20" t="s">
        <v>35</v>
      </c>
      <c r="BK7" s="20" t="s">
        <v>66</v>
      </c>
    </row>
    <row r="8" spans="1:62" ht="16.5">
      <c r="A8" s="2">
        <f t="shared" si="0"/>
      </c>
      <c r="B8" s="133"/>
      <c r="C8" s="2">
        <f t="shared" si="1"/>
      </c>
      <c r="D8" s="133"/>
      <c r="E8" s="135">
        <v>4</v>
      </c>
      <c r="F8" s="43"/>
      <c r="G8" s="97">
        <v>2</v>
      </c>
      <c r="H8" s="118">
        <v>7</v>
      </c>
      <c r="I8" s="120">
        <v>12</v>
      </c>
      <c r="J8" s="37">
        <v>14</v>
      </c>
      <c r="K8" s="124">
        <v>9</v>
      </c>
      <c r="L8" s="16">
        <v>6</v>
      </c>
      <c r="O8" s="35"/>
      <c r="P8" s="37"/>
      <c r="Q8" s="118"/>
      <c r="R8" s="35"/>
      <c r="S8" s="37"/>
      <c r="T8" s="92"/>
      <c r="U8" s="91"/>
      <c r="V8" s="91"/>
      <c r="W8" s="91"/>
      <c r="X8" s="91"/>
      <c r="Y8" s="91"/>
      <c r="Z8" s="91"/>
      <c r="AA8" s="91"/>
      <c r="AB8" s="91"/>
      <c r="AC8" s="79"/>
      <c r="AD8" s="79"/>
      <c r="AE8" s="79"/>
      <c r="AF8" s="79"/>
      <c r="AG8" s="79"/>
      <c r="AH8" s="79"/>
      <c r="AI8" s="79"/>
      <c r="AJ8" s="79"/>
      <c r="AK8" s="79"/>
      <c r="AL8" s="79"/>
      <c r="BJ8" s="20" t="s">
        <v>36</v>
      </c>
    </row>
    <row r="9" spans="1:63" ht="16.5">
      <c r="A9" s="2">
        <f t="shared" si="0"/>
      </c>
      <c r="B9" s="133"/>
      <c r="C9" s="2">
        <f t="shared" si="1"/>
      </c>
      <c r="D9" s="133"/>
      <c r="E9" s="12" t="s">
        <v>39</v>
      </c>
      <c r="F9" s="35"/>
      <c r="G9" s="97">
        <v>10</v>
      </c>
      <c r="H9" s="118" t="s">
        <v>99</v>
      </c>
      <c r="I9" s="120"/>
      <c r="J9" s="37">
        <v>11</v>
      </c>
      <c r="K9" s="124" t="s">
        <v>99</v>
      </c>
      <c r="O9" s="35"/>
      <c r="P9" s="37"/>
      <c r="Q9" s="118"/>
      <c r="R9" s="35"/>
      <c r="S9" s="37"/>
      <c r="T9" s="92"/>
      <c r="U9" s="91"/>
      <c r="V9" s="91"/>
      <c r="W9" s="91"/>
      <c r="X9" s="91"/>
      <c r="Y9" s="91"/>
      <c r="Z9" s="91"/>
      <c r="AA9" s="91"/>
      <c r="AB9" s="91"/>
      <c r="AC9" s="79"/>
      <c r="AD9" s="79"/>
      <c r="AE9" s="79"/>
      <c r="AF9" s="79"/>
      <c r="AG9" s="79"/>
      <c r="AH9" s="79"/>
      <c r="AI9" s="79"/>
      <c r="AJ9" s="79"/>
      <c r="AK9" s="79"/>
      <c r="AL9" s="79"/>
      <c r="BJ9" s="20" t="s">
        <v>19</v>
      </c>
      <c r="BK9" s="20" t="s">
        <v>71</v>
      </c>
    </row>
    <row r="10" spans="1:63" ht="16.5">
      <c r="A10" s="2">
        <f t="shared" si="0"/>
      </c>
      <c r="B10" s="133"/>
      <c r="C10" s="2">
        <f t="shared" si="1"/>
      </c>
      <c r="D10" s="133"/>
      <c r="E10" s="10">
        <f>INT(E5/E8)</f>
        <v>0</v>
      </c>
      <c r="F10" s="44"/>
      <c r="G10" s="97">
        <v>6</v>
      </c>
      <c r="H10" s="118">
        <v>1</v>
      </c>
      <c r="I10" s="120">
        <v>1</v>
      </c>
      <c r="J10" s="37">
        <v>9</v>
      </c>
      <c r="K10" s="124">
        <v>8</v>
      </c>
      <c r="L10" s="16">
        <v>2</v>
      </c>
      <c r="O10" s="35"/>
      <c r="P10" s="37"/>
      <c r="Q10" s="118"/>
      <c r="R10" s="126"/>
      <c r="S10" s="37"/>
      <c r="T10" s="90"/>
      <c r="U10" s="91"/>
      <c r="V10" s="93"/>
      <c r="W10" s="91"/>
      <c r="X10" s="91"/>
      <c r="Y10" s="91"/>
      <c r="Z10" s="91"/>
      <c r="AA10" s="91"/>
      <c r="AB10" s="91"/>
      <c r="AC10" s="79"/>
      <c r="AD10" s="79"/>
      <c r="AE10" s="79"/>
      <c r="AF10" s="79"/>
      <c r="AG10" s="79"/>
      <c r="AH10" s="79"/>
      <c r="AI10" s="79"/>
      <c r="AJ10" s="79"/>
      <c r="AK10" s="79"/>
      <c r="AL10" s="79"/>
      <c r="BJ10" s="20" t="s">
        <v>67</v>
      </c>
      <c r="BK10" s="20" t="s">
        <v>72</v>
      </c>
    </row>
    <row r="11" spans="1:63" ht="16.5">
      <c r="A11" s="2">
        <f t="shared" si="0"/>
      </c>
      <c r="B11" s="133"/>
      <c r="C11" s="2">
        <f t="shared" si="1"/>
      </c>
      <c r="E11" s="117">
        <f>INT(E7/2)</f>
        <v>0</v>
      </c>
      <c r="F11" s="35"/>
      <c r="G11" s="97">
        <v>9</v>
      </c>
      <c r="H11" s="118">
        <v>11</v>
      </c>
      <c r="I11" s="120">
        <v>2</v>
      </c>
      <c r="J11" s="37">
        <v>10</v>
      </c>
      <c r="K11" s="124">
        <v>2</v>
      </c>
      <c r="L11" s="16">
        <v>14</v>
      </c>
      <c r="O11" s="35"/>
      <c r="P11" s="37"/>
      <c r="Q11" s="118"/>
      <c r="S11" s="37"/>
      <c r="T11" s="92"/>
      <c r="U11" s="91"/>
      <c r="V11" s="91"/>
      <c r="W11" s="91"/>
      <c r="X11" s="91"/>
      <c r="Y11" s="91"/>
      <c r="Z11" s="91"/>
      <c r="AA11" s="91"/>
      <c r="AB11" s="91"/>
      <c r="AC11" s="79"/>
      <c r="AD11" s="79"/>
      <c r="AE11" s="79"/>
      <c r="AF11" s="79"/>
      <c r="AG11" s="79"/>
      <c r="AH11" s="79"/>
      <c r="AI11" s="79"/>
      <c r="AJ11" s="79"/>
      <c r="AK11" s="79"/>
      <c r="AL11" s="79"/>
      <c r="BJ11" s="20" t="s">
        <v>37</v>
      </c>
      <c r="BK11" s="20" t="s">
        <v>73</v>
      </c>
    </row>
    <row r="12" spans="1:62" ht="16.5">
      <c r="A12" s="2">
        <f t="shared" si="0"/>
      </c>
      <c r="B12" s="133"/>
      <c r="C12" s="2">
        <f t="shared" si="1"/>
      </c>
      <c r="E12" s="11">
        <f>E5-E8*E10</f>
        <v>0</v>
      </c>
      <c r="F12" s="45"/>
      <c r="G12" s="97">
        <v>14</v>
      </c>
      <c r="H12" s="118" t="s">
        <v>99</v>
      </c>
      <c r="I12" s="120"/>
      <c r="J12" s="37">
        <v>13</v>
      </c>
      <c r="K12" s="124" t="s">
        <v>99</v>
      </c>
      <c r="O12" s="35"/>
      <c r="P12" s="37"/>
      <c r="Q12" s="118"/>
      <c r="S12" s="37"/>
      <c r="T12" s="92"/>
      <c r="U12" s="91"/>
      <c r="V12" s="91"/>
      <c r="W12" s="91"/>
      <c r="X12" s="91"/>
      <c r="Y12" s="91"/>
      <c r="Z12" s="91"/>
      <c r="AA12" s="91"/>
      <c r="AB12" s="91"/>
      <c r="AC12" s="79"/>
      <c r="AD12" s="79"/>
      <c r="AE12" s="79"/>
      <c r="AF12" s="79"/>
      <c r="AG12" s="79"/>
      <c r="AH12" s="79"/>
      <c r="AI12" s="79"/>
      <c r="AJ12" s="79"/>
      <c r="AK12" s="79"/>
      <c r="AL12" s="79"/>
      <c r="BJ12" s="20" t="s">
        <v>40</v>
      </c>
    </row>
    <row r="13" spans="1:63" ht="16.5">
      <c r="A13" s="2">
        <f t="shared" si="0"/>
      </c>
      <c r="C13" s="2">
        <f t="shared" si="1"/>
      </c>
      <c r="E13" s="12"/>
      <c r="F13" s="35"/>
      <c r="G13" s="97">
        <v>13</v>
      </c>
      <c r="H13" s="118">
        <v>9</v>
      </c>
      <c r="I13" s="120">
        <v>10</v>
      </c>
      <c r="J13" s="37">
        <v>4</v>
      </c>
      <c r="K13" s="124">
        <v>11</v>
      </c>
      <c r="L13" s="16">
        <v>11</v>
      </c>
      <c r="O13" s="35"/>
      <c r="P13" s="37"/>
      <c r="Q13" s="118"/>
      <c r="S13" s="37"/>
      <c r="T13" s="92"/>
      <c r="U13" s="91"/>
      <c r="V13" s="91"/>
      <c r="W13" s="91"/>
      <c r="X13" s="91"/>
      <c r="Y13" s="91"/>
      <c r="Z13" s="91"/>
      <c r="AA13" s="91"/>
      <c r="AB13" s="91"/>
      <c r="AC13" s="79"/>
      <c r="AD13" s="79"/>
      <c r="AE13" s="79"/>
      <c r="AF13" s="79"/>
      <c r="AG13" s="79"/>
      <c r="AH13" s="79"/>
      <c r="AI13" s="79"/>
      <c r="AJ13" s="79"/>
      <c r="AK13" s="79"/>
      <c r="AL13" s="79"/>
      <c r="BJ13" s="20" t="s">
        <v>41</v>
      </c>
      <c r="BK13" s="20" t="s">
        <v>68</v>
      </c>
    </row>
    <row r="14" spans="1:62" ht="16.5">
      <c r="A14" s="2">
        <f t="shared" si="0"/>
      </c>
      <c r="C14" s="2">
        <f t="shared" si="1"/>
      </c>
      <c r="E14" s="137">
        <v>0</v>
      </c>
      <c r="F14" s="46"/>
      <c r="G14" s="97">
        <v>5</v>
      </c>
      <c r="H14" s="118">
        <v>13</v>
      </c>
      <c r="I14" s="120">
        <v>6</v>
      </c>
      <c r="J14" s="37">
        <v>8</v>
      </c>
      <c r="K14" s="124">
        <v>6</v>
      </c>
      <c r="L14" s="16">
        <v>9</v>
      </c>
      <c r="O14" s="35"/>
      <c r="P14" s="37"/>
      <c r="Q14" s="118"/>
      <c r="S14" s="37"/>
      <c r="T14" s="92"/>
      <c r="U14" s="91"/>
      <c r="V14" s="91"/>
      <c r="W14" s="91"/>
      <c r="X14" s="91"/>
      <c r="Y14" s="91"/>
      <c r="Z14" s="91"/>
      <c r="AA14" s="91"/>
      <c r="AB14" s="91"/>
      <c r="AC14" s="79"/>
      <c r="AD14" s="79"/>
      <c r="AE14" s="79"/>
      <c r="AF14" s="79"/>
      <c r="AG14" s="79"/>
      <c r="AH14" s="79"/>
      <c r="AI14" s="79"/>
      <c r="AJ14" s="79"/>
      <c r="AK14" s="79"/>
      <c r="AL14" s="79"/>
      <c r="BJ14" s="20" t="s">
        <v>45</v>
      </c>
    </row>
    <row r="15" spans="1:62" ht="16.5">
      <c r="A15" s="2">
        <f t="shared" si="0"/>
      </c>
      <c r="C15" s="2">
        <f t="shared" si="1"/>
      </c>
      <c r="E15" s="130">
        <f>INT(E7/4)</f>
        <v>0</v>
      </c>
      <c r="F15" s="35"/>
      <c r="G15" s="97">
        <v>11</v>
      </c>
      <c r="H15" s="118" t="s">
        <v>99</v>
      </c>
      <c r="I15" s="120"/>
      <c r="J15" s="37">
        <v>7</v>
      </c>
      <c r="K15" s="124" t="s">
        <v>99</v>
      </c>
      <c r="O15" s="35"/>
      <c r="P15" s="37"/>
      <c r="Q15" s="118"/>
      <c r="S15" s="37"/>
      <c r="T15" s="92"/>
      <c r="U15" s="91"/>
      <c r="V15" s="91"/>
      <c r="W15" s="91"/>
      <c r="X15" s="91"/>
      <c r="Y15" s="91"/>
      <c r="Z15" s="91"/>
      <c r="AA15" s="91"/>
      <c r="AB15" s="91"/>
      <c r="AC15" s="79"/>
      <c r="AD15" s="79"/>
      <c r="AE15" s="79"/>
      <c r="AF15" s="79"/>
      <c r="AG15" s="79"/>
      <c r="AH15" s="79"/>
      <c r="AI15" s="79"/>
      <c r="AJ15" s="79"/>
      <c r="AK15" s="79"/>
      <c r="AL15" s="79"/>
      <c r="BJ15" s="20" t="s">
        <v>42</v>
      </c>
    </row>
    <row r="16" spans="1:63" ht="16.5">
      <c r="A16" s="2">
        <f t="shared" si="0"/>
      </c>
      <c r="C16" s="2">
        <f t="shared" si="1"/>
      </c>
      <c r="E16" s="129">
        <f>INT((E7-(E8*E15))/2)</f>
        <v>0</v>
      </c>
      <c r="F16" s="35"/>
      <c r="G16" s="97">
        <v>3</v>
      </c>
      <c r="H16" s="118">
        <v>12</v>
      </c>
      <c r="I16" s="120">
        <v>9</v>
      </c>
      <c r="J16" s="37">
        <v>1</v>
      </c>
      <c r="K16" s="124">
        <v>12</v>
      </c>
      <c r="L16" s="16">
        <v>10</v>
      </c>
      <c r="O16" s="35"/>
      <c r="P16" s="37"/>
      <c r="Q16" s="118"/>
      <c r="S16" s="37"/>
      <c r="T16" s="92"/>
      <c r="U16" s="91"/>
      <c r="V16" s="91"/>
      <c r="W16" s="91"/>
      <c r="X16" s="91"/>
      <c r="Y16" s="91"/>
      <c r="Z16" s="91"/>
      <c r="AA16" s="91"/>
      <c r="AB16" s="91"/>
      <c r="AC16" s="79"/>
      <c r="AD16" s="79"/>
      <c r="AE16" s="79"/>
      <c r="AF16" s="79"/>
      <c r="AG16" s="79"/>
      <c r="AH16" s="79"/>
      <c r="AI16" s="79"/>
      <c r="AJ16" s="79"/>
      <c r="AK16" s="79"/>
      <c r="AL16" s="79"/>
      <c r="BJ16" s="20" t="s">
        <v>43</v>
      </c>
      <c r="BK16" s="20" t="s">
        <v>69</v>
      </c>
    </row>
    <row r="17" spans="1:62" ht="16.5">
      <c r="A17" s="2">
        <f t="shared" si="0"/>
      </c>
      <c r="C17" s="2">
        <f t="shared" si="1"/>
      </c>
      <c r="E17" s="136">
        <v>3</v>
      </c>
      <c r="F17" s="47"/>
      <c r="G17" s="97" t="s">
        <v>92</v>
      </c>
      <c r="H17" s="118">
        <v>4</v>
      </c>
      <c r="I17" s="120">
        <v>14</v>
      </c>
      <c r="J17" s="37" t="s">
        <v>92</v>
      </c>
      <c r="K17" s="124">
        <v>13</v>
      </c>
      <c r="L17" s="16">
        <v>13</v>
      </c>
      <c r="O17" s="35"/>
      <c r="P17" s="37"/>
      <c r="Q17" s="118"/>
      <c r="S17" s="37"/>
      <c r="T17" s="92"/>
      <c r="U17" s="91"/>
      <c r="V17" s="91"/>
      <c r="W17" s="91"/>
      <c r="X17" s="91"/>
      <c r="Y17" s="91"/>
      <c r="Z17" s="91"/>
      <c r="AA17" s="91"/>
      <c r="AB17" s="91"/>
      <c r="AC17" s="79"/>
      <c r="AD17" s="79"/>
      <c r="AE17" s="79"/>
      <c r="AF17" s="79"/>
      <c r="AG17" s="79"/>
      <c r="AH17" s="79"/>
      <c r="AI17" s="79"/>
      <c r="AJ17" s="79"/>
      <c r="AK17" s="79"/>
      <c r="AL17" s="79"/>
      <c r="BJ17" s="20" t="s">
        <v>46</v>
      </c>
    </row>
    <row r="18" spans="1:63" ht="16.5">
      <c r="A18" s="2">
        <f t="shared" si="0"/>
      </c>
      <c r="C18" s="2">
        <f t="shared" si="1"/>
      </c>
      <c r="E18" s="17"/>
      <c r="G18" s="95">
        <v>10</v>
      </c>
      <c r="H18" s="118" t="s">
        <v>99</v>
      </c>
      <c r="I18" s="120"/>
      <c r="J18" s="37">
        <v>4</v>
      </c>
      <c r="K18" s="124" t="s">
        <v>99</v>
      </c>
      <c r="O18" s="35"/>
      <c r="P18" s="37"/>
      <c r="Q18" s="118"/>
      <c r="S18" s="37"/>
      <c r="T18" s="92"/>
      <c r="U18" s="91"/>
      <c r="V18" s="91"/>
      <c r="W18" s="91"/>
      <c r="X18" s="91"/>
      <c r="Y18" s="91"/>
      <c r="Z18" s="91"/>
      <c r="AA18" s="91"/>
      <c r="AB18" s="91"/>
      <c r="AC18" s="79"/>
      <c r="AD18" s="79"/>
      <c r="AE18" s="79"/>
      <c r="AF18" s="79"/>
      <c r="AG18" s="79"/>
      <c r="AH18" s="79"/>
      <c r="AI18" s="79"/>
      <c r="AJ18" s="79"/>
      <c r="AK18" s="79"/>
      <c r="AL18" s="79"/>
      <c r="BJ18" s="20" t="s">
        <v>47</v>
      </c>
      <c r="BK18" s="20" t="s">
        <v>70</v>
      </c>
    </row>
    <row r="19" spans="1:62" ht="16.5">
      <c r="A19" s="2">
        <f t="shared" si="0"/>
      </c>
      <c r="C19" s="2">
        <f t="shared" si="1"/>
      </c>
      <c r="E19" s="17"/>
      <c r="G19" s="95">
        <v>5</v>
      </c>
      <c r="H19" s="118">
        <v>8</v>
      </c>
      <c r="I19" s="120">
        <v>13</v>
      </c>
      <c r="J19" s="39">
        <v>1</v>
      </c>
      <c r="K19" s="125">
        <v>5</v>
      </c>
      <c r="L19" s="16">
        <v>4</v>
      </c>
      <c r="O19" s="35"/>
      <c r="S19" s="39"/>
      <c r="T19" s="92"/>
      <c r="U19" s="91"/>
      <c r="V19" s="91"/>
      <c r="W19" s="91"/>
      <c r="X19" s="91"/>
      <c r="Y19" s="91"/>
      <c r="Z19" s="91"/>
      <c r="AA19" s="91"/>
      <c r="AB19" s="91"/>
      <c r="AC19" s="79"/>
      <c r="AD19" s="79"/>
      <c r="AE19" s="79"/>
      <c r="AF19" s="79"/>
      <c r="AG19" s="79"/>
      <c r="AH19" s="79"/>
      <c r="AI19" s="79"/>
      <c r="AJ19" s="79"/>
      <c r="AK19" s="79"/>
      <c r="AL19" s="79"/>
      <c r="BJ19" s="20" t="s">
        <v>48</v>
      </c>
    </row>
    <row r="20" spans="1:62" ht="16.5">
      <c r="A20" s="2">
        <f t="shared" si="0"/>
      </c>
      <c r="C20" s="2">
        <f t="shared" si="1"/>
      </c>
      <c r="E20" s="102">
        <v>1</v>
      </c>
      <c r="F20" s="48"/>
      <c r="G20" s="103">
        <v>6</v>
      </c>
      <c r="H20" s="118">
        <v>2</v>
      </c>
      <c r="I20" s="120">
        <v>5</v>
      </c>
      <c r="J20" s="39">
        <v>3</v>
      </c>
      <c r="K20" s="125">
        <v>7</v>
      </c>
      <c r="L20" s="16">
        <v>8</v>
      </c>
      <c r="O20" s="35"/>
      <c r="S20" s="39"/>
      <c r="T20" s="92"/>
      <c r="U20" s="91"/>
      <c r="V20" s="91"/>
      <c r="W20" s="91"/>
      <c r="X20" s="91"/>
      <c r="Y20" s="91"/>
      <c r="Z20" s="91"/>
      <c r="AA20" s="91"/>
      <c r="AB20" s="91"/>
      <c r="AC20" s="79"/>
      <c r="AD20" s="79"/>
      <c r="AE20" s="79"/>
      <c r="AF20" s="79"/>
      <c r="AG20" s="79"/>
      <c r="AH20" s="79"/>
      <c r="AI20" s="79"/>
      <c r="AJ20" s="79"/>
      <c r="AK20" s="79"/>
      <c r="AL20" s="79"/>
      <c r="BJ20" s="20" t="s">
        <v>49</v>
      </c>
    </row>
    <row r="21" spans="1:62" ht="16.5">
      <c r="A21" s="2">
        <f t="shared" si="0"/>
      </c>
      <c r="C21" s="2">
        <f t="shared" si="1"/>
      </c>
      <c r="E21" s="104" t="s">
        <v>60</v>
      </c>
      <c r="F21" s="49"/>
      <c r="G21" s="103">
        <v>7</v>
      </c>
      <c r="H21" s="118" t="s">
        <v>100</v>
      </c>
      <c r="I21" s="120"/>
      <c r="J21" s="39">
        <v>9</v>
      </c>
      <c r="K21" s="125" t="s">
        <v>100</v>
      </c>
      <c r="O21" s="35"/>
      <c r="S21" s="39"/>
      <c r="T21" s="92"/>
      <c r="U21" s="91"/>
      <c r="V21" s="91"/>
      <c r="W21" s="91"/>
      <c r="X21" s="91"/>
      <c r="Y21" s="91"/>
      <c r="Z21" s="91"/>
      <c r="AA21" s="91"/>
      <c r="AB21" s="91"/>
      <c r="AC21" s="79"/>
      <c r="AD21" s="79"/>
      <c r="AE21" s="79"/>
      <c r="AF21" s="79"/>
      <c r="AG21" s="79"/>
      <c r="AH21" s="79"/>
      <c r="AI21" s="79"/>
      <c r="AJ21" s="79"/>
      <c r="AK21" s="79"/>
      <c r="AL21" s="79"/>
      <c r="BJ21" s="20" t="s">
        <v>50</v>
      </c>
    </row>
    <row r="22" spans="1:62" ht="16.5">
      <c r="A22" s="2">
        <f t="shared" si="0"/>
      </c>
      <c r="C22" s="2">
        <f t="shared" si="1"/>
      </c>
      <c r="E22" s="105" t="str">
        <f>IF(tri=0,"Points","Points / J")</f>
        <v>Points / J</v>
      </c>
      <c r="F22" s="50"/>
      <c r="G22" s="106">
        <v>1</v>
      </c>
      <c r="H22" s="118"/>
      <c r="I22" s="120">
        <v>11</v>
      </c>
      <c r="J22" s="39">
        <v>8</v>
      </c>
      <c r="L22" s="16">
        <v>7</v>
      </c>
      <c r="O22" s="35"/>
      <c r="S22" s="39"/>
      <c r="T22" s="92"/>
      <c r="U22" s="91"/>
      <c r="V22" s="91"/>
      <c r="W22" s="91"/>
      <c r="X22" s="91"/>
      <c r="Y22" s="91"/>
      <c r="Z22" s="91"/>
      <c r="AA22" s="91"/>
      <c r="AB22" s="91"/>
      <c r="AC22" s="79"/>
      <c r="AD22" s="79"/>
      <c r="AE22" s="79"/>
      <c r="AF22" s="79"/>
      <c r="AG22" s="79"/>
      <c r="AH22" s="79"/>
      <c r="AI22" s="79"/>
      <c r="AJ22" s="79"/>
      <c r="AK22" s="79"/>
      <c r="AL22" s="79"/>
      <c r="BJ22" s="20" t="s">
        <v>76</v>
      </c>
    </row>
    <row r="23" spans="1:62" ht="16.5">
      <c r="A23" s="2">
        <f t="shared" si="0"/>
      </c>
      <c r="C23" s="2">
        <f t="shared" si="1"/>
      </c>
      <c r="E23" s="105" t="str">
        <f>IF(tri=0,"Différence de sets Po - Co","Différence de sets Po - Co / J")</f>
        <v>Différence de sets Po - Co / J</v>
      </c>
      <c r="F23" s="50"/>
      <c r="G23" s="106">
        <v>11</v>
      </c>
      <c r="H23" s="118"/>
      <c r="I23" s="120">
        <v>3</v>
      </c>
      <c r="J23" s="39">
        <v>2</v>
      </c>
      <c r="L23" s="16">
        <v>1</v>
      </c>
      <c r="O23" s="35"/>
      <c r="S23" s="39"/>
      <c r="U23" s="91"/>
      <c r="V23" s="91"/>
      <c r="W23" s="91"/>
      <c r="X23" s="91"/>
      <c r="Y23" s="91"/>
      <c r="Z23" s="91"/>
      <c r="AA23" s="91"/>
      <c r="AB23" s="91"/>
      <c r="AC23" s="79"/>
      <c r="AD23" s="79"/>
      <c r="AE23" s="79"/>
      <c r="AF23" s="79"/>
      <c r="AG23" s="79"/>
      <c r="AH23" s="79"/>
      <c r="AI23" s="79"/>
      <c r="AJ23" s="79"/>
      <c r="AK23" s="79"/>
      <c r="AL23" s="79"/>
      <c r="BJ23" s="20" t="s">
        <v>51</v>
      </c>
    </row>
    <row r="24" spans="1:62" ht="16.5">
      <c r="A24" s="2">
        <f t="shared" si="0"/>
      </c>
      <c r="C24" s="2">
        <f t="shared" si="1"/>
      </c>
      <c r="E24" s="105" t="str">
        <f>IF(tri=0,"Sets gagnés","Sets gagnés / J")</f>
        <v>Sets gagnés / J</v>
      </c>
      <c r="F24" s="50"/>
      <c r="G24" s="106">
        <v>9</v>
      </c>
      <c r="H24" s="118">
        <v>3</v>
      </c>
      <c r="I24" s="120"/>
      <c r="J24" s="39">
        <v>11</v>
      </c>
      <c r="K24" s="125">
        <v>10</v>
      </c>
      <c r="O24" s="35"/>
      <c r="S24" s="39"/>
      <c r="U24" s="91"/>
      <c r="V24" s="91"/>
      <c r="W24" s="91"/>
      <c r="X24" s="91"/>
      <c r="Y24" s="91"/>
      <c r="Z24" s="91"/>
      <c r="AA24" s="91"/>
      <c r="AB24" s="91"/>
      <c r="AC24" s="79"/>
      <c r="AD24" s="79"/>
      <c r="AE24" s="79"/>
      <c r="AF24" s="79"/>
      <c r="AG24" s="79"/>
      <c r="AH24" s="79"/>
      <c r="AI24" s="79"/>
      <c r="AJ24" s="79"/>
      <c r="AK24" s="79"/>
      <c r="AL24" s="79"/>
      <c r="BJ24" s="20" t="s">
        <v>52</v>
      </c>
    </row>
    <row r="25" spans="1:62" ht="16.5">
      <c r="A25" s="2">
        <f t="shared" si="0"/>
      </c>
      <c r="C25" s="2">
        <f t="shared" si="1"/>
      </c>
      <c r="E25" s="105" t="str">
        <f>IF(tri=0,"Différence de Points Po - Co","Différence de Points Po - Co / J")</f>
        <v>Différence de Points Po - Co / J</v>
      </c>
      <c r="F25" s="50"/>
      <c r="G25" s="106">
        <v>13</v>
      </c>
      <c r="H25" s="118"/>
      <c r="I25" s="120"/>
      <c r="J25" s="39">
        <v>6</v>
      </c>
      <c r="O25" s="35"/>
      <c r="S25" s="39"/>
      <c r="U25" s="91"/>
      <c r="V25" s="91"/>
      <c r="W25" s="91"/>
      <c r="X25" s="91"/>
      <c r="Y25" s="91"/>
      <c r="Z25" s="91"/>
      <c r="AA25" s="91"/>
      <c r="AB25" s="91"/>
      <c r="AC25" s="79"/>
      <c r="AD25" s="79"/>
      <c r="AE25" s="79"/>
      <c r="AF25" s="79"/>
      <c r="AG25" s="79"/>
      <c r="AH25" s="79"/>
      <c r="AI25" s="79"/>
      <c r="AJ25" s="79"/>
      <c r="AK25" s="79"/>
      <c r="AL25" s="79"/>
      <c r="BJ25" s="20" t="s">
        <v>77</v>
      </c>
    </row>
    <row r="26" spans="1:62" ht="16.5">
      <c r="A26" s="2">
        <f t="shared" si="0"/>
      </c>
      <c r="C26" s="2">
        <f t="shared" si="1"/>
      </c>
      <c r="E26" s="107" t="str">
        <f>IF(tri=0,"Points marqués","Points marqués / J")</f>
        <v>Points marqués / J</v>
      </c>
      <c r="F26" s="50"/>
      <c r="G26" s="106">
        <v>12</v>
      </c>
      <c r="H26" s="118"/>
      <c r="I26" s="120"/>
      <c r="J26" s="39">
        <v>12</v>
      </c>
      <c r="O26" s="35"/>
      <c r="S26" s="39"/>
      <c r="U26" s="91"/>
      <c r="V26" s="91"/>
      <c r="W26" s="91"/>
      <c r="X26" s="91"/>
      <c r="Y26" s="91"/>
      <c r="Z26" s="91"/>
      <c r="AA26" s="91"/>
      <c r="AB26" s="91"/>
      <c r="AC26" s="79"/>
      <c r="AD26" s="79"/>
      <c r="AE26" s="79"/>
      <c r="AF26" s="79"/>
      <c r="AG26" s="79"/>
      <c r="AH26" s="79"/>
      <c r="AI26" s="79"/>
      <c r="AJ26" s="79"/>
      <c r="AK26" s="79"/>
      <c r="AL26" s="79"/>
      <c r="BJ26" s="20" t="s">
        <v>59</v>
      </c>
    </row>
    <row r="27" spans="1:62" ht="16.5">
      <c r="A27" s="2">
        <f t="shared" si="0"/>
      </c>
      <c r="C27" s="2">
        <f t="shared" si="1"/>
      </c>
      <c r="E27" s="108"/>
      <c r="F27" s="51"/>
      <c r="G27" s="109">
        <v>4</v>
      </c>
      <c r="H27" s="118"/>
      <c r="I27" s="120"/>
      <c r="J27" s="39">
        <v>13</v>
      </c>
      <c r="O27" s="35"/>
      <c r="S27" s="39"/>
      <c r="U27" s="91"/>
      <c r="V27" s="91"/>
      <c r="W27" s="91"/>
      <c r="X27" s="91"/>
      <c r="Y27" s="91"/>
      <c r="Z27" s="91"/>
      <c r="AA27" s="91"/>
      <c r="AB27" s="91"/>
      <c r="AC27" s="79"/>
      <c r="AD27" s="79"/>
      <c r="AE27" s="79"/>
      <c r="AF27" s="79"/>
      <c r="AG27" s="79"/>
      <c r="AH27" s="79"/>
      <c r="AI27" s="79"/>
      <c r="AJ27" s="79"/>
      <c r="AK27" s="79"/>
      <c r="AL27" s="79"/>
      <c r="BJ27" s="20" t="s">
        <v>78</v>
      </c>
    </row>
    <row r="28" spans="1:62" ht="16.5">
      <c r="A28" s="2">
        <f t="shared" si="0"/>
      </c>
      <c r="C28" s="2">
        <f t="shared" si="1"/>
      </c>
      <c r="E28" s="110">
        <v>3</v>
      </c>
      <c r="F28" s="52"/>
      <c r="G28" s="109">
        <v>8</v>
      </c>
      <c r="H28" s="118"/>
      <c r="I28" s="120"/>
      <c r="J28" s="39">
        <v>5</v>
      </c>
      <c r="O28" s="35"/>
      <c r="S28" s="39"/>
      <c r="U28" s="91"/>
      <c r="V28" s="91"/>
      <c r="W28" s="91"/>
      <c r="X28" s="91"/>
      <c r="Y28" s="91"/>
      <c r="Z28" s="91"/>
      <c r="AA28" s="91"/>
      <c r="AB28" s="91"/>
      <c r="AC28" s="79"/>
      <c r="AD28" s="79"/>
      <c r="AE28" s="79"/>
      <c r="AF28" s="79"/>
      <c r="AG28" s="79"/>
      <c r="AH28" s="79"/>
      <c r="AI28" s="79"/>
      <c r="AJ28" s="79"/>
      <c r="AK28" s="79"/>
      <c r="AL28" s="79"/>
      <c r="BJ28" s="20" t="s">
        <v>81</v>
      </c>
    </row>
    <row r="29" spans="1:62" ht="16.5">
      <c r="A29" s="2">
        <f t="shared" si="0"/>
      </c>
      <c r="C29" s="2">
        <f t="shared" si="1"/>
      </c>
      <c r="E29" s="111"/>
      <c r="F29" s="51"/>
      <c r="G29" s="109">
        <v>2</v>
      </c>
      <c r="H29" s="118"/>
      <c r="I29" s="120"/>
      <c r="J29" s="39">
        <v>7</v>
      </c>
      <c r="O29" s="35"/>
      <c r="S29" s="39"/>
      <c r="T29" s="94"/>
      <c r="U29" s="91"/>
      <c r="V29" s="91"/>
      <c r="W29" s="91"/>
      <c r="X29" s="91"/>
      <c r="Y29" s="91"/>
      <c r="Z29" s="91"/>
      <c r="AA29" s="91"/>
      <c r="AB29" s="91"/>
      <c r="AC29" s="79"/>
      <c r="AD29" s="79"/>
      <c r="AE29" s="79"/>
      <c r="AF29" s="79"/>
      <c r="AG29" s="79"/>
      <c r="AH29" s="79"/>
      <c r="AI29" s="79"/>
      <c r="AJ29" s="79"/>
      <c r="AK29" s="79"/>
      <c r="AL29" s="79"/>
      <c r="BJ29" s="20" t="s">
        <v>82</v>
      </c>
    </row>
    <row r="30" spans="1:62" ht="16.5">
      <c r="A30" s="2">
        <f t="shared" si="0"/>
      </c>
      <c r="C30" s="2">
        <f t="shared" si="1"/>
      </c>
      <c r="E30" s="112">
        <v>2</v>
      </c>
      <c r="F30" s="53"/>
      <c r="G30" s="109">
        <v>3</v>
      </c>
      <c r="H30" s="118"/>
      <c r="I30" s="120"/>
      <c r="J30" s="39">
        <v>10</v>
      </c>
      <c r="O30" s="35"/>
      <c r="S30" s="39"/>
      <c r="U30" s="91"/>
      <c r="V30" s="91"/>
      <c r="W30" s="91"/>
      <c r="X30" s="91"/>
      <c r="Y30" s="91"/>
      <c r="Z30" s="91"/>
      <c r="AA30" s="91"/>
      <c r="AB30" s="91"/>
      <c r="AC30" s="79"/>
      <c r="AD30" s="79"/>
      <c r="AE30" s="79"/>
      <c r="AF30" s="79"/>
      <c r="AG30" s="79"/>
      <c r="AH30" s="79"/>
      <c r="AI30" s="79"/>
      <c r="AJ30" s="79"/>
      <c r="AK30" s="79"/>
      <c r="AL30" s="79"/>
      <c r="BJ30" s="20" t="s">
        <v>83</v>
      </c>
    </row>
    <row r="31" spans="1:62" ht="16.5">
      <c r="A31" s="2">
        <f t="shared" si="0"/>
      </c>
      <c r="C31" s="2">
        <f t="shared" si="1"/>
      </c>
      <c r="E31" s="113"/>
      <c r="F31" s="51"/>
      <c r="G31" s="109"/>
      <c r="H31" s="118"/>
      <c r="I31" s="120"/>
      <c r="O31" s="35"/>
      <c r="S31" s="39"/>
      <c r="U31" s="91"/>
      <c r="V31" s="91"/>
      <c r="W31" s="91"/>
      <c r="X31" s="91"/>
      <c r="Y31" s="91"/>
      <c r="Z31" s="91"/>
      <c r="AA31" s="91"/>
      <c r="AB31" s="91"/>
      <c r="AC31" s="79"/>
      <c r="AD31" s="79"/>
      <c r="AE31" s="79"/>
      <c r="AF31" s="79"/>
      <c r="AG31" s="79"/>
      <c r="AH31" s="79"/>
      <c r="AI31" s="79"/>
      <c r="AJ31" s="79"/>
      <c r="AK31" s="79"/>
      <c r="AL31" s="79"/>
      <c r="BJ31" s="20" t="s">
        <v>84</v>
      </c>
    </row>
    <row r="32" spans="1:62" ht="16.5">
      <c r="A32" s="2">
        <f t="shared" si="0"/>
      </c>
      <c r="C32" s="2">
        <f t="shared" si="1"/>
      </c>
      <c r="E32" s="114">
        <v>1</v>
      </c>
      <c r="F32" s="54"/>
      <c r="G32" s="109"/>
      <c r="H32" s="118"/>
      <c r="I32" s="120"/>
      <c r="O32" s="35"/>
      <c r="S32" s="39"/>
      <c r="U32" s="91"/>
      <c r="V32" s="91"/>
      <c r="W32" s="91"/>
      <c r="X32" s="91"/>
      <c r="Y32" s="91"/>
      <c r="Z32" s="91"/>
      <c r="AA32" s="91"/>
      <c r="AB32" s="91"/>
      <c r="AC32" s="79"/>
      <c r="AD32" s="79"/>
      <c r="AE32" s="79"/>
      <c r="AF32" s="79"/>
      <c r="AG32" s="79"/>
      <c r="AH32" s="79"/>
      <c r="AI32" s="79"/>
      <c r="AJ32" s="79"/>
      <c r="AK32" s="79"/>
      <c r="AL32" s="79"/>
      <c r="BJ32" s="20" t="s">
        <v>85</v>
      </c>
    </row>
    <row r="33" spans="1:38" ht="16.5">
      <c r="A33" s="2">
        <f t="shared" si="0"/>
      </c>
      <c r="C33" s="2">
        <f t="shared" si="1"/>
      </c>
      <c r="E33" s="113"/>
      <c r="F33" s="51"/>
      <c r="G33" s="109"/>
      <c r="H33" s="118"/>
      <c r="I33" s="120"/>
      <c r="O33" s="35"/>
      <c r="S33" s="39"/>
      <c r="U33" s="91"/>
      <c r="V33" s="91"/>
      <c r="W33" s="91"/>
      <c r="X33" s="91"/>
      <c r="Y33" s="91"/>
      <c r="Z33" s="91"/>
      <c r="AA33" s="91"/>
      <c r="AB33" s="91"/>
      <c r="AC33" s="79"/>
      <c r="AD33" s="79"/>
      <c r="AE33" s="79"/>
      <c r="AF33" s="79"/>
      <c r="AG33" s="79"/>
      <c r="AH33" s="79"/>
      <c r="AI33" s="79"/>
      <c r="AJ33" s="79"/>
      <c r="AK33" s="79"/>
      <c r="AL33" s="79"/>
    </row>
    <row r="34" spans="1:38" ht="16.5">
      <c r="A34" s="2">
        <f t="shared" si="0"/>
      </c>
      <c r="C34" s="2">
        <f t="shared" si="1"/>
      </c>
      <c r="E34" s="115">
        <v>0</v>
      </c>
      <c r="F34" s="55"/>
      <c r="G34" s="109"/>
      <c r="H34" s="118"/>
      <c r="I34" s="120"/>
      <c r="O34" s="35"/>
      <c r="S34" s="39"/>
      <c r="U34" s="91"/>
      <c r="V34" s="91"/>
      <c r="W34" s="91"/>
      <c r="X34" s="91"/>
      <c r="Y34" s="91"/>
      <c r="Z34" s="91"/>
      <c r="AA34" s="91"/>
      <c r="AB34" s="91"/>
      <c r="AC34" s="79"/>
      <c r="AD34" s="79"/>
      <c r="AE34" s="79"/>
      <c r="AF34" s="79"/>
      <c r="AG34" s="79"/>
      <c r="AH34" s="79"/>
      <c r="AI34" s="79"/>
      <c r="AJ34" s="79"/>
      <c r="AK34" s="79"/>
      <c r="AL34" s="79"/>
    </row>
    <row r="35" spans="1:38" ht="16.5">
      <c r="A35" s="2">
        <f t="shared" si="0"/>
      </c>
      <c r="C35" s="2">
        <f t="shared" si="1"/>
      </c>
      <c r="H35" s="118"/>
      <c r="I35" s="120"/>
      <c r="O35" s="35"/>
      <c r="S35" s="39"/>
      <c r="U35" s="91"/>
      <c r="V35" s="91"/>
      <c r="W35" s="91"/>
      <c r="X35" s="91"/>
      <c r="Y35" s="91"/>
      <c r="Z35" s="91"/>
      <c r="AA35" s="91"/>
      <c r="AB35" s="91"/>
      <c r="AC35" s="79"/>
      <c r="AD35" s="79"/>
      <c r="AE35" s="79"/>
      <c r="AF35" s="79"/>
      <c r="AG35" s="79"/>
      <c r="AH35" s="79"/>
      <c r="AI35" s="79"/>
      <c r="AJ35" s="79"/>
      <c r="AK35" s="79"/>
      <c r="AL35" s="79"/>
    </row>
    <row r="36" spans="1:62" ht="16.5">
      <c r="A36" s="2">
        <f t="shared" si="0"/>
      </c>
      <c r="C36" s="2">
        <f t="shared" si="1"/>
      </c>
      <c r="E36" s="58"/>
      <c r="H36" s="118"/>
      <c r="I36" s="120"/>
      <c r="O36" s="35"/>
      <c r="S36" s="39"/>
      <c r="U36" s="91"/>
      <c r="V36" s="91"/>
      <c r="W36" s="91"/>
      <c r="X36" s="91"/>
      <c r="Y36" s="91"/>
      <c r="Z36" s="91"/>
      <c r="AA36" s="91"/>
      <c r="AB36" s="91"/>
      <c r="AC36" s="79"/>
      <c r="AD36" s="79"/>
      <c r="AE36" s="79"/>
      <c r="AF36" s="79"/>
      <c r="AG36" s="79"/>
      <c r="AH36" s="79"/>
      <c r="AI36" s="79"/>
      <c r="AJ36" s="79"/>
      <c r="AK36" s="79"/>
      <c r="AL36" s="79"/>
      <c r="BJ36" s="20" t="s">
        <v>18</v>
      </c>
    </row>
    <row r="37" spans="1:62" ht="16.5">
      <c r="A37" s="2">
        <f t="shared" si="0"/>
      </c>
      <c r="C37" s="2">
        <f t="shared" si="1"/>
      </c>
      <c r="E37" s="58"/>
      <c r="H37" s="118"/>
      <c r="I37" s="120"/>
      <c r="O37" s="35"/>
      <c r="S37" s="39"/>
      <c r="U37" s="91"/>
      <c r="V37" s="91"/>
      <c r="W37" s="91"/>
      <c r="X37" s="91"/>
      <c r="Y37" s="91"/>
      <c r="Z37" s="91"/>
      <c r="AA37" s="91"/>
      <c r="AB37" s="91"/>
      <c r="AC37" s="79"/>
      <c r="AD37" s="79"/>
      <c r="AE37" s="79"/>
      <c r="AF37" s="79"/>
      <c r="AG37" s="79"/>
      <c r="AH37" s="79"/>
      <c r="AI37" s="79"/>
      <c r="AJ37" s="79"/>
      <c r="AK37" s="79"/>
      <c r="AL37" s="79"/>
      <c r="BJ37" s="20" t="s">
        <v>16</v>
      </c>
    </row>
    <row r="38" spans="1:62" ht="16.5">
      <c r="A38" s="2">
        <f t="shared" si="0"/>
      </c>
      <c r="C38" s="2">
        <f t="shared" si="1"/>
      </c>
      <c r="E38" s="58"/>
      <c r="H38" s="118"/>
      <c r="I38" s="120"/>
      <c r="O38" s="35"/>
      <c r="S38" s="39"/>
      <c r="U38" s="91"/>
      <c r="V38" s="91"/>
      <c r="W38" s="91"/>
      <c r="X38" s="91"/>
      <c r="Y38" s="91"/>
      <c r="Z38" s="91"/>
      <c r="AA38" s="91"/>
      <c r="AB38" s="91"/>
      <c r="AC38" s="79"/>
      <c r="AD38" s="79"/>
      <c r="AE38" s="79"/>
      <c r="AF38" s="79"/>
      <c r="AG38" s="79"/>
      <c r="AH38" s="79"/>
      <c r="AI38" s="79"/>
      <c r="AJ38" s="79"/>
      <c r="AK38" s="79"/>
      <c r="AL38" s="79"/>
      <c r="BJ38" s="20" t="s">
        <v>44</v>
      </c>
    </row>
    <row r="39" spans="1:62" ht="16.5">
      <c r="A39" s="2">
        <f t="shared" si="0"/>
      </c>
      <c r="C39" s="2">
        <f t="shared" si="1"/>
      </c>
      <c r="H39" s="118"/>
      <c r="I39" s="120"/>
      <c r="O39" s="35"/>
      <c r="S39" s="39"/>
      <c r="U39" s="91"/>
      <c r="V39" s="91"/>
      <c r="W39" s="91"/>
      <c r="X39" s="91"/>
      <c r="Y39" s="91"/>
      <c r="Z39" s="91"/>
      <c r="AA39" s="91"/>
      <c r="AB39" s="91"/>
      <c r="AC39" s="79"/>
      <c r="AD39" s="79"/>
      <c r="AE39" s="79"/>
      <c r="AF39" s="79"/>
      <c r="AG39" s="79"/>
      <c r="AH39" s="79"/>
      <c r="AI39" s="79"/>
      <c r="AJ39" s="79"/>
      <c r="AK39" s="79"/>
      <c r="AL39" s="79"/>
      <c r="BJ39" s="20" t="s">
        <v>17</v>
      </c>
    </row>
    <row r="40" spans="1:62" ht="16.5">
      <c r="A40" s="2">
        <f t="shared" si="0"/>
      </c>
      <c r="C40" s="2">
        <f t="shared" si="1"/>
      </c>
      <c r="H40" s="118"/>
      <c r="I40" s="120"/>
      <c r="O40" s="35"/>
      <c r="S40" s="39"/>
      <c r="U40" s="91"/>
      <c r="V40" s="91"/>
      <c r="W40" s="91"/>
      <c r="X40" s="91"/>
      <c r="Y40" s="91"/>
      <c r="Z40" s="91"/>
      <c r="AA40" s="91"/>
      <c r="AB40" s="91"/>
      <c r="AC40" s="79"/>
      <c r="AD40" s="79"/>
      <c r="AE40" s="79"/>
      <c r="AF40" s="79"/>
      <c r="AG40" s="79"/>
      <c r="AH40" s="79"/>
      <c r="AI40" s="79"/>
      <c r="AJ40" s="79"/>
      <c r="AK40" s="79"/>
      <c r="AL40" s="79"/>
      <c r="BJ40" s="20" t="s">
        <v>75</v>
      </c>
    </row>
    <row r="41" spans="1:62" ht="16.5">
      <c r="A41" s="2">
        <f t="shared" si="0"/>
      </c>
      <c r="C41" s="2">
        <f t="shared" si="1"/>
      </c>
      <c r="H41" s="118"/>
      <c r="I41" s="120"/>
      <c r="O41" s="35"/>
      <c r="S41" s="39"/>
      <c r="U41" s="91"/>
      <c r="V41" s="91"/>
      <c r="W41" s="91"/>
      <c r="X41" s="91"/>
      <c r="Y41" s="91"/>
      <c r="Z41" s="91"/>
      <c r="AA41" s="91"/>
      <c r="AB41" s="91"/>
      <c r="AC41" s="79"/>
      <c r="AD41" s="79"/>
      <c r="AE41" s="79"/>
      <c r="AF41" s="79"/>
      <c r="AG41" s="79"/>
      <c r="AH41" s="79"/>
      <c r="AI41" s="79"/>
      <c r="AJ41" s="79"/>
      <c r="AK41" s="79"/>
      <c r="AL41" s="79"/>
      <c r="BJ41" s="20" t="s">
        <v>79</v>
      </c>
    </row>
    <row r="42" spans="1:62" ht="16.5">
      <c r="A42" s="2">
        <f t="shared" si="0"/>
      </c>
      <c r="C42" s="2">
        <f t="shared" si="1"/>
      </c>
      <c r="H42" s="118"/>
      <c r="I42" s="120"/>
      <c r="O42" s="35"/>
      <c r="S42" s="39"/>
      <c r="U42" s="91"/>
      <c r="V42" s="91"/>
      <c r="W42" s="91"/>
      <c r="X42" s="91"/>
      <c r="Y42" s="91"/>
      <c r="Z42" s="91"/>
      <c r="AA42" s="91"/>
      <c r="AB42" s="91"/>
      <c r="AC42" s="79"/>
      <c r="AD42" s="79"/>
      <c r="AE42" s="79"/>
      <c r="AF42" s="79"/>
      <c r="AG42" s="79"/>
      <c r="AH42" s="79"/>
      <c r="AI42" s="79"/>
      <c r="AJ42" s="79"/>
      <c r="AK42" s="79"/>
      <c r="AL42" s="79"/>
      <c r="BJ42" s="20" t="s">
        <v>80</v>
      </c>
    </row>
    <row r="43" spans="1:15" ht="16.5">
      <c r="A43" s="2">
        <f t="shared" si="0"/>
      </c>
      <c r="C43" s="2">
        <f t="shared" si="1"/>
      </c>
      <c r="H43" s="118"/>
      <c r="I43" s="120"/>
      <c r="N43" s="127"/>
      <c r="O43" s="35"/>
    </row>
    <row r="44" spans="1:15" ht="16.5">
      <c r="A44" s="2">
        <f t="shared" si="0"/>
      </c>
      <c r="C44" s="2">
        <f t="shared" si="1"/>
      </c>
      <c r="H44" s="118"/>
      <c r="I44" s="120"/>
      <c r="N44" s="127"/>
      <c r="O44" s="35"/>
    </row>
    <row r="45" spans="1:15" ht="16.5">
      <c r="A45" s="2">
        <f t="shared" si="0"/>
      </c>
      <c r="C45" s="2">
        <f t="shared" si="1"/>
      </c>
      <c r="H45" s="118"/>
      <c r="I45" s="120"/>
      <c r="N45" s="127"/>
      <c r="O45" s="35"/>
    </row>
    <row r="46" spans="1:15" ht="16.5">
      <c r="A46" s="2">
        <f t="shared" si="0"/>
      </c>
      <c r="C46" s="2">
        <f t="shared" si="1"/>
      </c>
      <c r="H46" s="118"/>
      <c r="I46" s="120"/>
      <c r="N46" s="127"/>
      <c r="O46" s="35"/>
    </row>
    <row r="47" spans="1:15" ht="16.5">
      <c r="A47" s="2">
        <f t="shared" si="0"/>
      </c>
      <c r="C47" s="2">
        <f t="shared" si="1"/>
      </c>
      <c r="H47" s="118"/>
      <c r="I47" s="120"/>
      <c r="N47" s="127"/>
      <c r="O47" s="35"/>
    </row>
    <row r="48" spans="1:15" ht="16.5">
      <c r="A48" s="2">
        <f t="shared" si="0"/>
      </c>
      <c r="C48" s="2">
        <f t="shared" si="1"/>
      </c>
      <c r="H48" s="118"/>
      <c r="I48" s="120"/>
      <c r="N48" s="127"/>
      <c r="O48" s="35"/>
    </row>
    <row r="49" spans="1:15" ht="16.5">
      <c r="A49" s="2">
        <f t="shared" si="0"/>
      </c>
      <c r="C49" s="2">
        <f t="shared" si="1"/>
      </c>
      <c r="H49" s="118"/>
      <c r="I49" s="120"/>
      <c r="N49" s="127"/>
      <c r="O49" s="35"/>
    </row>
    <row r="50" spans="1:15" ht="16.5">
      <c r="A50" s="2">
        <f t="shared" si="0"/>
      </c>
      <c r="C50" s="2">
        <f t="shared" si="1"/>
      </c>
      <c r="H50" s="118"/>
      <c r="I50" s="120"/>
      <c r="N50" s="127"/>
      <c r="O50" s="35"/>
    </row>
    <row r="51" spans="1:15" ht="16.5">
      <c r="A51" s="2">
        <f t="shared" si="0"/>
      </c>
      <c r="C51" s="2">
        <f t="shared" si="1"/>
      </c>
      <c r="H51" s="118"/>
      <c r="I51" s="120"/>
      <c r="N51" s="127"/>
      <c r="O51" s="35"/>
    </row>
    <row r="52" spans="1:15" ht="16.5">
      <c r="A52" s="2">
        <f t="shared" si="0"/>
      </c>
      <c r="C52" s="2">
        <f t="shared" si="1"/>
      </c>
      <c r="H52" s="118"/>
      <c r="I52" s="120"/>
      <c r="N52" s="127"/>
      <c r="O52" s="35"/>
    </row>
    <row r="53" spans="1:3" ht="16.5">
      <c r="A53" s="2">
        <f t="shared" si="0"/>
      </c>
      <c r="C53" s="2">
        <f t="shared" si="1"/>
      </c>
    </row>
    <row r="54" spans="1:3" ht="16.5">
      <c r="A54" s="2">
        <f t="shared" si="0"/>
      </c>
      <c r="C54" s="2">
        <f t="shared" si="1"/>
      </c>
    </row>
    <row r="55" spans="1:3" ht="16.5">
      <c r="A55" s="2">
        <f t="shared" si="0"/>
      </c>
      <c r="C55" s="2">
        <f t="shared" si="1"/>
      </c>
    </row>
    <row r="56" spans="1:3" ht="16.5">
      <c r="A56" s="2">
        <f t="shared" si="0"/>
      </c>
      <c r="C56" s="2">
        <f t="shared" si="1"/>
      </c>
    </row>
    <row r="57" spans="1:3" ht="16.5">
      <c r="A57" s="2">
        <f t="shared" si="0"/>
      </c>
      <c r="C57" s="2">
        <f t="shared" si="1"/>
      </c>
    </row>
    <row r="58" spans="1:3" ht="16.5">
      <c r="A58" s="2">
        <f t="shared" si="0"/>
      </c>
      <c r="C58" s="2">
        <f t="shared" si="1"/>
      </c>
    </row>
    <row r="59" spans="1:3" ht="16.5">
      <c r="A59" s="2">
        <f t="shared" si="0"/>
      </c>
      <c r="C59" s="2">
        <f t="shared" si="1"/>
      </c>
    </row>
    <row r="60" spans="1:3" ht="16.5">
      <c r="A60" s="2">
        <f t="shared" si="0"/>
      </c>
      <c r="C60" s="2">
        <f t="shared" si="1"/>
      </c>
    </row>
    <row r="61" spans="1:3" ht="16.5">
      <c r="A61" s="2">
        <f t="shared" si="0"/>
      </c>
      <c r="C61" s="2">
        <f t="shared" si="1"/>
      </c>
    </row>
    <row r="62" spans="1:3" ht="16.5">
      <c r="A62" s="2">
        <f t="shared" si="0"/>
      </c>
      <c r="C62" s="2">
        <f t="shared" si="1"/>
      </c>
    </row>
    <row r="63" spans="1:3" ht="16.5">
      <c r="A63" s="2">
        <f t="shared" si="0"/>
      </c>
      <c r="C63" s="2">
        <f t="shared" si="1"/>
      </c>
    </row>
    <row r="64" spans="1:3" ht="16.5">
      <c r="A64" s="2">
        <f t="shared" si="0"/>
      </c>
      <c r="C64" s="2">
        <f t="shared" si="1"/>
      </c>
    </row>
    <row r="65" spans="1:3" ht="16.5">
      <c r="A65" s="2">
        <f t="shared" si="0"/>
      </c>
      <c r="C65" s="2">
        <f t="shared" si="1"/>
      </c>
    </row>
    <row r="66" spans="1:3" ht="16.5">
      <c r="A66" s="2">
        <f t="shared" si="0"/>
      </c>
      <c r="C66" s="2">
        <f t="shared" si="1"/>
      </c>
    </row>
    <row r="67" spans="1:3" ht="16.5">
      <c r="A67" s="2">
        <f aca="true" t="shared" si="2" ref="A67:A99">IF(B67="","",A66+1)</f>
      </c>
      <c r="C67" s="2">
        <f aca="true" t="shared" si="3" ref="C67:C100">IF(D67="","",C66+1)</f>
      </c>
    </row>
    <row r="68" spans="1:3" ht="16.5">
      <c r="A68" s="2">
        <f t="shared" si="2"/>
      </c>
      <c r="C68" s="2">
        <f t="shared" si="3"/>
      </c>
    </row>
    <row r="69" spans="1:3" ht="16.5">
      <c r="A69" s="2">
        <f t="shared" si="2"/>
      </c>
      <c r="C69" s="2">
        <f t="shared" si="3"/>
      </c>
    </row>
    <row r="70" spans="1:3" ht="16.5">
      <c r="A70" s="2">
        <f t="shared" si="2"/>
      </c>
      <c r="C70" s="2">
        <f t="shared" si="3"/>
      </c>
    </row>
    <row r="71" spans="1:3" ht="16.5">
      <c r="A71" s="2">
        <f t="shared" si="2"/>
      </c>
      <c r="C71" s="2">
        <f t="shared" si="3"/>
      </c>
    </row>
    <row r="72" spans="1:3" ht="16.5">
      <c r="A72" s="2">
        <f t="shared" si="2"/>
      </c>
      <c r="C72" s="2">
        <f t="shared" si="3"/>
      </c>
    </row>
    <row r="73" spans="1:3" ht="16.5">
      <c r="A73" s="2">
        <f t="shared" si="2"/>
      </c>
      <c r="C73" s="2">
        <f t="shared" si="3"/>
      </c>
    </row>
    <row r="74" spans="1:3" ht="16.5">
      <c r="A74" s="2">
        <f t="shared" si="2"/>
      </c>
      <c r="C74" s="2">
        <f t="shared" si="3"/>
      </c>
    </row>
    <row r="75" spans="1:3" ht="16.5">
      <c r="A75" s="2">
        <f t="shared" si="2"/>
      </c>
      <c r="C75" s="2">
        <f t="shared" si="3"/>
      </c>
    </row>
    <row r="76" spans="1:3" ht="16.5">
      <c r="A76" s="2">
        <f t="shared" si="2"/>
      </c>
      <c r="C76" s="2">
        <f t="shared" si="3"/>
      </c>
    </row>
    <row r="77" spans="1:3" ht="16.5">
      <c r="A77" s="2">
        <f t="shared" si="2"/>
      </c>
      <c r="C77" s="2">
        <f t="shared" si="3"/>
      </c>
    </row>
    <row r="78" spans="1:3" ht="16.5">
      <c r="A78" s="2">
        <f t="shared" si="2"/>
      </c>
      <c r="C78" s="2">
        <f t="shared" si="3"/>
      </c>
    </row>
    <row r="79" spans="1:3" ht="16.5">
      <c r="A79" s="2">
        <f t="shared" si="2"/>
      </c>
      <c r="C79" s="2">
        <f t="shared" si="3"/>
      </c>
    </row>
    <row r="80" spans="1:3" ht="16.5">
      <c r="A80" s="2">
        <f t="shared" si="2"/>
      </c>
      <c r="C80" s="2">
        <f t="shared" si="3"/>
      </c>
    </row>
    <row r="81" spans="1:3" ht="16.5">
      <c r="A81" s="2">
        <f t="shared" si="2"/>
      </c>
      <c r="C81" s="2">
        <f t="shared" si="3"/>
      </c>
    </row>
    <row r="82" spans="1:3" ht="16.5">
      <c r="A82" s="2">
        <f t="shared" si="2"/>
      </c>
      <c r="C82" s="2">
        <f t="shared" si="3"/>
      </c>
    </row>
    <row r="83" spans="1:3" ht="16.5">
      <c r="A83" s="2">
        <f t="shared" si="2"/>
      </c>
      <c r="C83" s="2">
        <f t="shared" si="3"/>
      </c>
    </row>
    <row r="84" spans="1:3" ht="16.5">
      <c r="A84" s="2">
        <f t="shared" si="2"/>
      </c>
      <c r="C84" s="2">
        <f t="shared" si="3"/>
      </c>
    </row>
    <row r="85" spans="1:3" ht="16.5">
      <c r="A85" s="2">
        <f t="shared" si="2"/>
      </c>
      <c r="C85" s="2">
        <f t="shared" si="3"/>
      </c>
    </row>
    <row r="86" spans="1:3" ht="16.5">
      <c r="A86" s="2">
        <f t="shared" si="2"/>
      </c>
      <c r="C86" s="2">
        <f t="shared" si="3"/>
      </c>
    </row>
    <row r="87" spans="1:3" ht="16.5">
      <c r="A87" s="2">
        <f t="shared" si="2"/>
      </c>
      <c r="C87" s="2">
        <f t="shared" si="3"/>
      </c>
    </row>
    <row r="88" spans="1:3" ht="16.5">
      <c r="A88" s="2">
        <f t="shared" si="2"/>
      </c>
      <c r="C88" s="2">
        <f t="shared" si="3"/>
      </c>
    </row>
    <row r="89" spans="1:3" ht="16.5">
      <c r="A89" s="2">
        <f t="shared" si="2"/>
      </c>
      <c r="C89" s="2">
        <f t="shared" si="3"/>
      </c>
    </row>
    <row r="90" spans="1:3" ht="16.5">
      <c r="A90" s="2">
        <f t="shared" si="2"/>
      </c>
      <c r="C90" s="2">
        <f t="shared" si="3"/>
      </c>
    </row>
    <row r="91" spans="1:3" ht="16.5">
      <c r="A91" s="2">
        <f t="shared" si="2"/>
      </c>
      <c r="C91" s="2">
        <f t="shared" si="3"/>
      </c>
    </row>
    <row r="92" spans="1:3" ht="16.5">
      <c r="A92" s="2">
        <f t="shared" si="2"/>
      </c>
      <c r="C92" s="2">
        <f t="shared" si="3"/>
      </c>
    </row>
    <row r="93" spans="1:3" ht="16.5">
      <c r="A93" s="2">
        <f t="shared" si="2"/>
      </c>
      <c r="C93" s="2">
        <f t="shared" si="3"/>
      </c>
    </row>
    <row r="94" spans="1:3" ht="16.5">
      <c r="A94" s="2">
        <f t="shared" si="2"/>
      </c>
      <c r="C94" s="2">
        <f t="shared" si="3"/>
      </c>
    </row>
    <row r="95" spans="1:3" ht="16.5">
      <c r="A95" s="2">
        <f t="shared" si="2"/>
      </c>
      <c r="C95" s="2">
        <f t="shared" si="3"/>
      </c>
    </row>
    <row r="96" spans="1:3" ht="16.5">
      <c r="A96" s="2">
        <f t="shared" si="2"/>
      </c>
      <c r="C96" s="2">
        <f t="shared" si="3"/>
      </c>
    </row>
    <row r="97" spans="1:3" ht="16.5">
      <c r="A97" s="2">
        <f t="shared" si="2"/>
      </c>
      <c r="C97" s="2">
        <f t="shared" si="3"/>
      </c>
    </row>
    <row r="98" spans="1:3" ht="16.5">
      <c r="A98" s="2">
        <f t="shared" si="2"/>
      </c>
      <c r="C98" s="2">
        <f t="shared" si="3"/>
      </c>
    </row>
    <row r="99" spans="1:3" ht="16.5">
      <c r="A99" s="2">
        <f t="shared" si="2"/>
      </c>
      <c r="C99" s="2">
        <f t="shared" si="3"/>
      </c>
    </row>
    <row r="100" spans="1:3" ht="16.5">
      <c r="A100" s="2">
        <f>IF(C100="","",A99+1)</f>
      </c>
      <c r="C100" s="2">
        <f t="shared" si="3"/>
      </c>
    </row>
  </sheetData>
  <sheetProtection/>
  <conditionalFormatting sqref="F1:F65536">
    <cfRule type="duplicateValues" priority="2" dxfId="2" stopIfTrue="1">
      <formula>AND(COUNTIF($F$1:$F$65536,F1)&gt;1,NOT(ISBLANK(F1)))</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1"/>
  <dimension ref="D1:AU301"/>
  <sheetViews>
    <sheetView zoomScalePageLayoutView="0" workbookViewId="0" topLeftCell="A1">
      <selection activeCell="P23" sqref="P23"/>
    </sheetView>
  </sheetViews>
  <sheetFormatPr defaultColWidth="11.421875" defaultRowHeight="12.75"/>
  <cols>
    <col min="1" max="3" width="2.7109375" style="74" customWidth="1"/>
    <col min="4" max="4" width="16.8515625" style="74" bestFit="1" customWidth="1"/>
    <col min="5" max="5" width="11.421875" style="74" customWidth="1"/>
    <col min="6" max="6" width="21.00390625" style="74" bestFit="1" customWidth="1"/>
    <col min="7" max="7" width="13.8515625" style="74" customWidth="1"/>
    <col min="8" max="8" width="16.28125" style="75" bestFit="1" customWidth="1"/>
    <col min="9" max="9" width="8.421875" style="78" customWidth="1"/>
    <col min="10" max="10" width="14.421875" style="76" customWidth="1"/>
    <col min="11" max="11" width="2.7109375" style="77" bestFit="1" customWidth="1"/>
    <col min="12" max="12" width="16.140625" style="77" customWidth="1"/>
    <col min="13" max="16" width="7.8515625" style="79" customWidth="1"/>
    <col min="17" max="17" width="7.8515625" style="80" customWidth="1"/>
    <col min="18" max="25" width="11.421875" style="74" hidden="1" customWidth="1"/>
    <col min="26" max="26" width="5.00390625" style="4" hidden="1" customWidth="1"/>
    <col min="27" max="27" width="12.57421875" style="4" hidden="1" customWidth="1"/>
    <col min="28" max="29" width="3.421875" style="4" hidden="1" customWidth="1"/>
    <col min="30" max="31" width="3.28125" style="4" hidden="1" customWidth="1"/>
    <col min="32" max="34" width="4.28125" style="4" hidden="1" customWidth="1"/>
    <col min="35" max="35" width="4.7109375" style="4" hidden="1" customWidth="1"/>
    <col min="36" max="36" width="3.8515625" style="4" hidden="1" customWidth="1"/>
    <col min="37" max="37" width="2.00390625" style="4" hidden="1" customWidth="1"/>
    <col min="38" max="38" width="3.7109375" style="4" hidden="1" customWidth="1"/>
    <col min="39" max="41" width="5.7109375" style="4" hidden="1" customWidth="1"/>
    <col min="42" max="42" width="7.8515625" style="4" hidden="1" customWidth="1"/>
    <col min="43" max="43" width="7.00390625" style="4" hidden="1" customWidth="1"/>
    <col min="44" max="44" width="12.140625" style="4" hidden="1" customWidth="1"/>
    <col min="45" max="45" width="18.421875" style="4" hidden="1" customWidth="1"/>
    <col min="46" max="16384" width="11.421875" style="74" customWidth="1"/>
  </cols>
  <sheetData>
    <row r="1" spans="6:47" ht="19.5">
      <c r="F1" s="83"/>
      <c r="G1" s="83"/>
      <c r="H1" s="83"/>
      <c r="I1" s="84"/>
      <c r="J1" s="85"/>
      <c r="K1" s="86"/>
      <c r="L1" s="86"/>
      <c r="M1" s="87"/>
      <c r="N1" s="87"/>
      <c r="O1" s="87"/>
      <c r="P1" s="87"/>
      <c r="Q1" s="88"/>
      <c r="R1" s="89"/>
      <c r="S1" s="89"/>
      <c r="T1" s="89"/>
      <c r="U1" s="89"/>
      <c r="V1" s="89"/>
      <c r="W1" s="89"/>
      <c r="X1" s="89"/>
      <c r="Z1" s="13" t="s">
        <v>4</v>
      </c>
      <c r="AA1" s="14" t="s">
        <v>23</v>
      </c>
      <c r="AB1" s="7" t="s">
        <v>28</v>
      </c>
      <c r="AC1" s="7" t="s">
        <v>10</v>
      </c>
      <c r="AD1" s="7" t="s">
        <v>12</v>
      </c>
      <c r="AE1" s="7" t="s">
        <v>13</v>
      </c>
      <c r="AF1" s="7" t="s">
        <v>24</v>
      </c>
      <c r="AG1" s="7" t="s">
        <v>25</v>
      </c>
      <c r="AH1" s="7" t="s">
        <v>26</v>
      </c>
      <c r="AI1" s="7" t="s">
        <v>27</v>
      </c>
      <c r="AJ1" s="7" t="s">
        <v>5</v>
      </c>
      <c r="AK1" s="7" t="s">
        <v>0</v>
      </c>
      <c r="AL1" s="7" t="s">
        <v>29</v>
      </c>
      <c r="AM1" s="15" t="s">
        <v>32</v>
      </c>
      <c r="AN1" s="15" t="s">
        <v>57</v>
      </c>
      <c r="AO1" s="15" t="s">
        <v>33</v>
      </c>
      <c r="AP1" s="15" t="s">
        <v>58</v>
      </c>
      <c r="AQ1" s="7" t="e">
        <f ca="1">MIN(OFFSET($AQ$3,0,0,$E$5-1,1))</f>
        <v>#REF!</v>
      </c>
      <c r="AR1" s="7" t="s">
        <v>31</v>
      </c>
      <c r="AS1" s="7" t="s">
        <v>7</v>
      </c>
      <c r="AU1" s="81" t="s">
        <v>61</v>
      </c>
    </row>
    <row r="2" spans="6:47" ht="19.5">
      <c r="F2" s="83"/>
      <c r="G2" s="83"/>
      <c r="H2" s="83"/>
      <c r="I2" s="84"/>
      <c r="J2" s="85"/>
      <c r="K2" s="86"/>
      <c r="L2" s="86"/>
      <c r="M2" s="87"/>
      <c r="N2" s="87"/>
      <c r="O2" s="87"/>
      <c r="P2" s="87"/>
      <c r="Q2" s="88"/>
      <c r="R2" s="89"/>
      <c r="S2" s="89"/>
      <c r="T2" s="89"/>
      <c r="U2" s="89"/>
      <c r="V2" s="89"/>
      <c r="W2" s="89"/>
      <c r="X2" s="89"/>
      <c r="Z2" s="13"/>
      <c r="AA2" s="14" t="s">
        <v>30</v>
      </c>
      <c r="AB2" s="7" t="e">
        <f ca="1">MAX(OFFSET($AB$3,0,0,'Tirage au sort'!$E$5-1,1))-MIN(OFFSET($AB$3,0,0,'Tirage au sort'!$E$5-1,1))+1</f>
        <v>#REF!</v>
      </c>
      <c r="AC2" s="7" t="e">
        <f ca="1">MAX(OFFSET($AC$3,0,0,'Tirage au sort'!$E$5-1,1))-MIN(OFFSET($AC$3,0,0,'Tirage au sort'!$E$5-1,1))+1</f>
        <v>#REF!</v>
      </c>
      <c r="AD2" s="7" t="e">
        <f ca="1">MAX(OFFSET($AD$3,0,0,'Tirage au sort'!$E$5-1,1))-MIN(OFFSET($AD$3,0,0,'Tirage au sort'!$E$5-1,1))+1</f>
        <v>#REF!</v>
      </c>
      <c r="AE2" s="7" t="e">
        <f ca="1">MAX(OFFSET($AD$3,0,0,'Tirage au sort'!$E$5-1,1))-MIN(OFFSET($AD$3,0,0,'Tirage au sort'!$E$5-1,1))+1</f>
        <v>#REF!</v>
      </c>
      <c r="AF2" s="7" t="e">
        <f ca="1">MAX(OFFSET($AF$3,0,0,'Tirage au sort'!$E$5-1,1))-MIN(OFFSET($AF$3,0,0,'Tirage au sort'!$E$5-1,1))+1</f>
        <v>#REF!</v>
      </c>
      <c r="AG2" s="7" t="e">
        <f ca="1">MAX(OFFSET($AG$3,0,0,'Tirage au sort'!$E$5-1,1))-MIN(OFFSET($AG$3,0,0,'Tirage au sort'!$E$5-1,1))+1</f>
        <v>#REF!</v>
      </c>
      <c r="AH2" s="7" t="e">
        <f ca="1">MAX(OFFSET($AH$3,0,0,'Tirage au sort'!$E$5-1,1))-MIN(OFFSET($AH$3,0,0,'Tirage au sort'!$E$5-1,1))+1</f>
        <v>#REF!</v>
      </c>
      <c r="AI2" s="7" t="e">
        <f ca="1">MAX(OFFSET($AI$3,0,0,'Tirage au sort'!$E$5-1,1))-MIN(OFFSET($AI$3,0,0,'Tirage au sort'!$E$5-1,1))+1</f>
        <v>#REF!</v>
      </c>
      <c r="AJ2" s="7" t="e">
        <f ca="1">MAX(OFFSET($AJ$3,0,0,'Tirage au sort'!$E$5-1,1))-MIN(OFFSET($AJ$3,0,0,'Tirage au sort'!$E$5-1,1))+1</f>
        <v>#REF!</v>
      </c>
      <c r="AK2" s="7" t="e">
        <f ca="1">MAX(OFFSET($AK$3,0,0,'Tirage au sort'!$E$5-1,1))-MIN(OFFSET($AK$3,0,0,'Tirage au sort'!$E$5-1,1))+1</f>
        <v>#REF!</v>
      </c>
      <c r="AL2" s="7" t="e">
        <f ca="1">MAX(OFFSET($AL$3,0,0,'Tirage au sort'!$E$5-1,1))-MIN(OFFSET($AL$3,0,0,'Tirage au sort'!$E$5-1,1))+1</f>
        <v>#REF!</v>
      </c>
      <c r="AM2" s="7" t="e">
        <f ca="1">MAX(OFFSET($AM$3,0,0,'Tirage au sort'!$E$5-1,1))-MIN(OFFSET($AM$3,0,0,'Tirage au sort'!$E$5-1,1))+1</f>
        <v>#REF!</v>
      </c>
      <c r="AN2" s="7" t="e">
        <f ca="1">MAX(OFFSET($AN$3,0,0,'Tirage au sort'!$E$5-1,1))+1</f>
        <v>#REF!</v>
      </c>
      <c r="AO2" s="7" t="e">
        <f ca="1">MAX(OFFSET($AO$3,0,0,'Tirage au sort'!$E$5-1,1))-MIN(OFFSET($AO$3,0,0,'Tirage au sort'!$E$5-1,1))+1</f>
        <v>#REF!</v>
      </c>
      <c r="AP2" s="7" t="e">
        <f ca="1">MAX(OFFSET($AP$3,0,0,'Tirage au sort'!$E$5-1,1))+1</f>
        <v>#REF!</v>
      </c>
      <c r="AQ2" s="7" t="e">
        <f ca="1">MAX(OFFSET($AQ$3,0,0,'Tirage au sort'!$E$5-1,1))-MIN(OFFSET($AQ$3,0,0,'Tirage au sort'!$E$5-1,1))+1</f>
        <v>#REF!</v>
      </c>
      <c r="AR2" s="15"/>
      <c r="AS2" s="15"/>
      <c r="AU2" s="4" t="s">
        <v>71</v>
      </c>
    </row>
    <row r="3" spans="6:47" ht="19.5">
      <c r="F3" s="89"/>
      <c r="G3" s="89"/>
      <c r="H3" s="83"/>
      <c r="I3" s="84"/>
      <c r="J3" s="138"/>
      <c r="K3" s="139"/>
      <c r="L3" s="139"/>
      <c r="M3" s="87"/>
      <c r="N3" s="87"/>
      <c r="O3" s="87"/>
      <c r="P3" s="87"/>
      <c r="Q3" s="88"/>
      <c r="R3" s="89"/>
      <c r="S3" s="89"/>
      <c r="T3" s="89"/>
      <c r="U3" s="89"/>
      <c r="V3" s="89"/>
      <c r="W3" s="89"/>
      <c r="X3" s="89"/>
      <c r="Z3" s="13" t="e">
        <f ca="1">COUNTIF(OFFSET($AS$2,1,0,'Tirage au sort'!$E$5,1),CONCATENATE("&gt;=",AS3))</f>
        <v>#REF!</v>
      </c>
      <c r="AA3" s="14" t="s">
        <v>170</v>
      </c>
      <c r="AB3" s="7" t="e">
        <f ca="1">COUNTIF(OFFSET($W$3,0,0,$V$1,2),"="&amp;AA3&amp;"_G0")</f>
        <v>#REF!</v>
      </c>
      <c r="AC3" s="7" t="e">
        <f ca="1">COUNTIF(OFFSET($W$3,0,0,$V$1,2),"="&amp;AA3&amp;"_G1")</f>
        <v>#REF!</v>
      </c>
      <c r="AD3" s="7" t="e">
        <f ca="1">COUNTIF(OFFSET($W$3,0,0,$V$1,2),"="&amp;AA3&amp;"_P1")</f>
        <v>#REF!</v>
      </c>
      <c r="AE3" s="7" t="e">
        <f ca="1">COUNTIF(OFFSET($W$3,0,0,$V$1,2),"="&amp;AA3&amp;"_P0")</f>
        <v>#REF!</v>
      </c>
      <c r="AF3" s="7" t="e">
        <f aca="true" ca="1" t="shared" si="0" ref="AF3:AF42">SUMIF(OFFSET($J$3,0,0,$V$1,1),AA3,OFFSET($R$3,0,0,$V$1,1))+SUMIF(OFFSET($L$3,0,0,$V$1,1),AA3,OFFSET($R$3,0,0,$V$1,1))</f>
        <v>#REF!</v>
      </c>
      <c r="AG3" s="7" t="e">
        <f aca="true" ca="1" t="shared" si="1" ref="AG3:AG42">SUMIF(OFFSET($J$3,0,0,$V$1,1),AA3,OFFSET($S$3,0,0,$V$1,1))+SUMIF(OFFSET($L$3,0,0,$V$1,1),AA3,OFFSET($S$3,0,0,$V$1,1))</f>
        <v>#REF!</v>
      </c>
      <c r="AH3" s="7" t="e">
        <f aca="true" ca="1" t="shared" si="2" ref="AH3:AH42">SUMIF(OFFSET($J$3,0,0,$V$1,1),AA3,OFFSET($T$3,0,0,$V$1,1))+SUMIF(OFFSET($L$3,0,0,$V$1,1),AA3,OFFSET($T$3,0,0,$V$1,1))</f>
        <v>#REF!</v>
      </c>
      <c r="AI3" s="7" t="e">
        <f aca="true" ca="1" t="shared" si="3" ref="AI3:AI42">SUMIF(OFFSET($J$3,0,0,$V$1,1),AA3,OFFSET($U$3,0,0,$V$1,1))+SUMIF(OFFSET($L$3,0,0,$V$1,1),AA3,OFFSET($U$3,0,0,$V$1,1))</f>
        <v>#REF!</v>
      </c>
      <c r="AJ3" s="6" t="e">
        <f aca="true" t="shared" si="4" ref="AJ3:AJ42">AB3*gag+AC3*gas+AD3*pas+AE3*pss</f>
        <v>#REF!</v>
      </c>
      <c r="AK3" s="6" t="e">
        <f>SUM(AB3:AE3)</f>
        <v>#REF!</v>
      </c>
      <c r="AL3" s="6" t="e">
        <f>IF(AK3=0,0,AJ3/AK3)</f>
        <v>#REF!</v>
      </c>
      <c r="AM3" s="6" t="e">
        <f>IF(AK3=0,0,AH3/AK3)</f>
        <v>#REF!</v>
      </c>
      <c r="AN3" s="6" t="e">
        <f>IF(AK3=0,0,(AH3-AI3)/AK3)</f>
        <v>#REF!</v>
      </c>
      <c r="AO3" s="15" t="e">
        <f>IF(AK3=0,0,AF3/AK3)</f>
        <v>#REF!</v>
      </c>
      <c r="AP3" s="15" t="e">
        <f>IF(AK3=0,0,(AF3-AG3)/AK3)</f>
        <v>#REF!</v>
      </c>
      <c r="AQ3" s="6" t="e">
        <f aca="true" t="shared" si="5" ref="AQ3:AQ42">((1-tri)*(10000*AJ3+1000*(AF3-AG3)+100*AF3+10*(AH3-AI3)))+(tri*(10000*AL3+1000*AP3+100*AO3+10*AN3))</f>
        <v>#REF!</v>
      </c>
      <c r="AR3" s="6">
        <f>1/100</f>
        <v>0.01</v>
      </c>
      <c r="AS3" s="6" t="e">
        <f aca="true" t="shared" si="6" ref="AS3:AS42">AQ3+((1-tri)*(1*AH3))+(tri*(1*AM3))+AR3</f>
        <v>#REF!</v>
      </c>
      <c r="AU3" s="4" t="s">
        <v>72</v>
      </c>
    </row>
    <row r="4" spans="6:47" ht="19.5">
      <c r="F4" s="89"/>
      <c r="G4" s="89"/>
      <c r="H4" s="83"/>
      <c r="I4" s="84"/>
      <c r="J4" s="138"/>
      <c r="K4" s="139"/>
      <c r="L4" s="139"/>
      <c r="M4" s="87"/>
      <c r="N4" s="87"/>
      <c r="O4" s="87"/>
      <c r="P4" s="87"/>
      <c r="Q4" s="88"/>
      <c r="R4" s="89"/>
      <c r="S4" s="89"/>
      <c r="T4" s="89"/>
      <c r="U4" s="89"/>
      <c r="V4" s="89"/>
      <c r="W4" s="89"/>
      <c r="X4" s="89"/>
      <c r="Z4" s="13" t="e">
        <f ca="1">COUNTIF(OFFSET($AS$2,1,0,'Tirage au sort'!$E$5,1),CONCATENATE("&gt;=",AS4))</f>
        <v>#REF!</v>
      </c>
      <c r="AA4" s="14" t="s">
        <v>37</v>
      </c>
      <c r="AB4" s="7" t="e">
        <f aca="true" ca="1" t="shared" si="7" ref="AB4:AB34">COUNTIF(OFFSET($W$3,0,0,$V$1,2),"="&amp;AA4&amp;"_G0")</f>
        <v>#REF!</v>
      </c>
      <c r="AC4" s="7" t="e">
        <f aca="true" ca="1" t="shared" si="8" ref="AC4:AC34">COUNTIF(OFFSET($W$3,0,0,$V$1,2),"="&amp;AA4&amp;"_G1")</f>
        <v>#REF!</v>
      </c>
      <c r="AD4" s="7" t="e">
        <f aca="true" ca="1" t="shared" si="9" ref="AD4:AD34">COUNTIF(OFFSET($W$3,0,0,$V$1,2),"="&amp;AA4&amp;"_P1")</f>
        <v>#REF!</v>
      </c>
      <c r="AE4" s="7" t="e">
        <f aca="true" ca="1" t="shared" si="10" ref="AE4:AE34">COUNTIF(OFFSET($W$3,0,0,$V$1,2),"="&amp;AA4&amp;"_P0")</f>
        <v>#REF!</v>
      </c>
      <c r="AF4" s="7" t="e">
        <f ca="1" t="shared" si="0"/>
        <v>#REF!</v>
      </c>
      <c r="AG4" s="7" t="e">
        <f ca="1" t="shared" si="1"/>
        <v>#REF!</v>
      </c>
      <c r="AH4" s="7" t="e">
        <f ca="1" t="shared" si="2"/>
        <v>#REF!</v>
      </c>
      <c r="AI4" s="7" t="e">
        <f ca="1" t="shared" si="3"/>
        <v>#REF!</v>
      </c>
      <c r="AJ4" s="6" t="e">
        <f t="shared" si="4"/>
        <v>#REF!</v>
      </c>
      <c r="AK4" s="6" t="e">
        <f aca="true" t="shared" si="11" ref="AK4:AK34">SUM(AB4:AE4)</f>
        <v>#REF!</v>
      </c>
      <c r="AL4" s="6" t="e">
        <f aca="true" t="shared" si="12" ref="AL4:AL34">IF(AK4=0,0,AJ4/AK4)</f>
        <v>#REF!</v>
      </c>
      <c r="AM4" s="6" t="e">
        <f aca="true" t="shared" si="13" ref="AM4:AM34">IF(AK4=0,0,AH4/AK4)</f>
        <v>#REF!</v>
      </c>
      <c r="AN4" s="6" t="e">
        <f aca="true" t="shared" si="14" ref="AN4:AN42">IF(AK4=0,0,(AH4-AI4)/AK4)</f>
        <v>#REF!</v>
      </c>
      <c r="AO4" s="15" t="e">
        <f aca="true" t="shared" si="15" ref="AO4:AO34">IF(AK4=0,0,AF4/AK4)</f>
        <v>#REF!</v>
      </c>
      <c r="AP4" s="15" t="e">
        <f aca="true" t="shared" si="16" ref="AP4:AP42">IF(AK4=0,0,(AF4-AG4)/AK4)</f>
        <v>#REF!</v>
      </c>
      <c r="AQ4" s="6" t="e">
        <f t="shared" si="5"/>
        <v>#REF!</v>
      </c>
      <c r="AR4" s="6">
        <f>AR3-1/10000</f>
        <v>0.0099</v>
      </c>
      <c r="AS4" s="6" t="e">
        <f t="shared" si="6"/>
        <v>#REF!</v>
      </c>
      <c r="AU4" s="4" t="s">
        <v>73</v>
      </c>
    </row>
    <row r="5" spans="6:47" ht="19.5">
      <c r="F5" s="89"/>
      <c r="G5" s="89"/>
      <c r="H5" s="83"/>
      <c r="I5" s="84"/>
      <c r="J5" s="85"/>
      <c r="K5" s="86"/>
      <c r="L5" s="86"/>
      <c r="M5" s="87"/>
      <c r="N5" s="87"/>
      <c r="O5" s="87"/>
      <c r="P5" s="87"/>
      <c r="Q5" s="88"/>
      <c r="R5" s="89"/>
      <c r="S5" s="89"/>
      <c r="T5" s="89"/>
      <c r="U5" s="89"/>
      <c r="V5" s="89"/>
      <c r="W5" s="89"/>
      <c r="X5" s="89"/>
      <c r="Z5" s="13" t="e">
        <f ca="1">COUNTIF(OFFSET($AS$2,1,0,'Tirage au sort'!$E$5,1),CONCATENATE("&gt;=",AS5))</f>
        <v>#REF!</v>
      </c>
      <c r="AA5" s="14" t="s">
        <v>171</v>
      </c>
      <c r="AB5" s="7" t="e">
        <f ca="1" t="shared" si="7"/>
        <v>#REF!</v>
      </c>
      <c r="AC5" s="7" t="e">
        <f ca="1" t="shared" si="8"/>
        <v>#REF!</v>
      </c>
      <c r="AD5" s="7" t="e">
        <f ca="1" t="shared" si="9"/>
        <v>#REF!</v>
      </c>
      <c r="AE5" s="7" t="e">
        <f ca="1" t="shared" si="10"/>
        <v>#REF!</v>
      </c>
      <c r="AF5" s="7" t="e">
        <f ca="1" t="shared" si="0"/>
        <v>#REF!</v>
      </c>
      <c r="AG5" s="7" t="e">
        <f ca="1" t="shared" si="1"/>
        <v>#REF!</v>
      </c>
      <c r="AH5" s="7" t="e">
        <f ca="1" t="shared" si="2"/>
        <v>#REF!</v>
      </c>
      <c r="AI5" s="7" t="e">
        <f ca="1" t="shared" si="3"/>
        <v>#REF!</v>
      </c>
      <c r="AJ5" s="6" t="e">
        <f t="shared" si="4"/>
        <v>#REF!</v>
      </c>
      <c r="AK5" s="6" t="e">
        <f t="shared" si="11"/>
        <v>#REF!</v>
      </c>
      <c r="AL5" s="6" t="e">
        <f t="shared" si="12"/>
        <v>#REF!</v>
      </c>
      <c r="AM5" s="6" t="e">
        <f t="shared" si="13"/>
        <v>#REF!</v>
      </c>
      <c r="AN5" s="6" t="e">
        <f t="shared" si="14"/>
        <v>#REF!</v>
      </c>
      <c r="AO5" s="15" t="e">
        <f t="shared" si="15"/>
        <v>#REF!</v>
      </c>
      <c r="AP5" s="15" t="e">
        <f t="shared" si="16"/>
        <v>#REF!</v>
      </c>
      <c r="AQ5" s="6" t="e">
        <f t="shared" si="5"/>
        <v>#REF!</v>
      </c>
      <c r="AR5" s="6">
        <f aca="true" t="shared" si="17" ref="AR5:AR62">AR4-1/10000</f>
        <v>0.009800000000000001</v>
      </c>
      <c r="AS5" s="6" t="e">
        <f t="shared" si="6"/>
        <v>#REF!</v>
      </c>
      <c r="AU5" s="4"/>
    </row>
    <row r="6" spans="6:47" ht="19.5">
      <c r="F6" s="89"/>
      <c r="G6" s="89"/>
      <c r="H6" s="83"/>
      <c r="I6" s="84"/>
      <c r="J6" s="85"/>
      <c r="K6" s="86"/>
      <c r="L6" s="86"/>
      <c r="M6" s="87"/>
      <c r="N6" s="87"/>
      <c r="O6" s="87"/>
      <c r="P6" s="87"/>
      <c r="Q6" s="88"/>
      <c r="R6" s="89"/>
      <c r="S6" s="89"/>
      <c r="T6" s="89"/>
      <c r="U6" s="89"/>
      <c r="V6" s="89"/>
      <c r="W6" s="89"/>
      <c r="X6" s="89"/>
      <c r="Z6" s="13" t="e">
        <f ca="1">COUNTIF(OFFSET($AS$2,1,0,'Tirage au sort'!$E$5,1),CONCATENATE("&gt;=",AS6))</f>
        <v>#REF!</v>
      </c>
      <c r="AA6" s="14" t="s">
        <v>172</v>
      </c>
      <c r="AB6" s="7" t="e">
        <f ca="1" t="shared" si="7"/>
        <v>#REF!</v>
      </c>
      <c r="AC6" s="7" t="e">
        <f ca="1" t="shared" si="8"/>
        <v>#REF!</v>
      </c>
      <c r="AD6" s="7" t="e">
        <f ca="1" t="shared" si="9"/>
        <v>#REF!</v>
      </c>
      <c r="AE6" s="7" t="e">
        <f ca="1" t="shared" si="10"/>
        <v>#REF!</v>
      </c>
      <c r="AF6" s="7" t="e">
        <f ca="1" t="shared" si="0"/>
        <v>#REF!</v>
      </c>
      <c r="AG6" s="7" t="e">
        <f ca="1" t="shared" si="1"/>
        <v>#REF!</v>
      </c>
      <c r="AH6" s="7" t="e">
        <f ca="1" t="shared" si="2"/>
        <v>#REF!</v>
      </c>
      <c r="AI6" s="7" t="e">
        <f ca="1" t="shared" si="3"/>
        <v>#REF!</v>
      </c>
      <c r="AJ6" s="6" t="e">
        <f t="shared" si="4"/>
        <v>#REF!</v>
      </c>
      <c r="AK6" s="6" t="e">
        <f t="shared" si="11"/>
        <v>#REF!</v>
      </c>
      <c r="AL6" s="6" t="e">
        <f t="shared" si="12"/>
        <v>#REF!</v>
      </c>
      <c r="AM6" s="6" t="e">
        <f t="shared" si="13"/>
        <v>#REF!</v>
      </c>
      <c r="AN6" s="6" t="e">
        <f t="shared" si="14"/>
        <v>#REF!</v>
      </c>
      <c r="AO6" s="15" t="e">
        <f t="shared" si="15"/>
        <v>#REF!</v>
      </c>
      <c r="AP6" s="15" t="e">
        <f t="shared" si="16"/>
        <v>#REF!</v>
      </c>
      <c r="AQ6" s="6" t="e">
        <f t="shared" si="5"/>
        <v>#REF!</v>
      </c>
      <c r="AR6" s="6">
        <f t="shared" si="17"/>
        <v>0.009700000000000002</v>
      </c>
      <c r="AS6" s="6" t="e">
        <f t="shared" si="6"/>
        <v>#REF!</v>
      </c>
      <c r="AU6" s="4" t="s">
        <v>110</v>
      </c>
    </row>
    <row r="7" spans="4:47" ht="19.5">
      <c r="D7" s="75" t="s">
        <v>89</v>
      </c>
      <c r="F7" s="89"/>
      <c r="G7" s="89"/>
      <c r="H7" s="83"/>
      <c r="I7" s="84"/>
      <c r="J7" s="85"/>
      <c r="K7" s="140"/>
      <c r="L7" s="86"/>
      <c r="M7" s="87"/>
      <c r="N7" s="87"/>
      <c r="O7" s="87"/>
      <c r="P7" s="87"/>
      <c r="Q7" s="88"/>
      <c r="R7" s="89"/>
      <c r="S7" s="89"/>
      <c r="T7" s="89"/>
      <c r="U7" s="89"/>
      <c r="V7" s="89"/>
      <c r="W7" s="89"/>
      <c r="X7" s="89"/>
      <c r="Z7" s="13" t="e">
        <f ca="1">COUNTIF(OFFSET($AS$2,1,0,'Tirage au sort'!$E$5,1),CONCATENATE("&gt;=",AS7))</f>
        <v>#REF!</v>
      </c>
      <c r="AA7" s="14" t="s">
        <v>173</v>
      </c>
      <c r="AB7" s="7" t="e">
        <f ca="1" t="shared" si="7"/>
        <v>#REF!</v>
      </c>
      <c r="AC7" s="7" t="e">
        <f ca="1" t="shared" si="8"/>
        <v>#REF!</v>
      </c>
      <c r="AD7" s="7" t="e">
        <f ca="1" t="shared" si="9"/>
        <v>#REF!</v>
      </c>
      <c r="AE7" s="7" t="e">
        <f ca="1" t="shared" si="10"/>
        <v>#REF!</v>
      </c>
      <c r="AF7" s="7" t="e">
        <f ca="1" t="shared" si="0"/>
        <v>#REF!</v>
      </c>
      <c r="AG7" s="7" t="e">
        <f ca="1" t="shared" si="1"/>
        <v>#REF!</v>
      </c>
      <c r="AH7" s="7" t="e">
        <f ca="1" t="shared" si="2"/>
        <v>#REF!</v>
      </c>
      <c r="AI7" s="7" t="e">
        <f ca="1" t="shared" si="3"/>
        <v>#REF!</v>
      </c>
      <c r="AJ7" s="6" t="e">
        <f t="shared" si="4"/>
        <v>#REF!</v>
      </c>
      <c r="AK7" s="6" t="e">
        <f t="shared" si="11"/>
        <v>#REF!</v>
      </c>
      <c r="AL7" s="6" t="e">
        <f t="shared" si="12"/>
        <v>#REF!</v>
      </c>
      <c r="AM7" s="6" t="e">
        <f t="shared" si="13"/>
        <v>#REF!</v>
      </c>
      <c r="AN7" s="6" t="e">
        <f t="shared" si="14"/>
        <v>#REF!</v>
      </c>
      <c r="AO7" s="15" t="e">
        <f t="shared" si="15"/>
        <v>#REF!</v>
      </c>
      <c r="AP7" s="15" t="e">
        <f t="shared" si="16"/>
        <v>#REF!</v>
      </c>
      <c r="AQ7" s="6" t="e">
        <f t="shared" si="5"/>
        <v>#REF!</v>
      </c>
      <c r="AR7" s="6">
        <f t="shared" si="17"/>
        <v>0.009600000000000003</v>
      </c>
      <c r="AS7" s="6" t="e">
        <f t="shared" si="6"/>
        <v>#REF!</v>
      </c>
      <c r="AU7" s="4"/>
    </row>
    <row r="8" spans="4:47" ht="19.5">
      <c r="D8" s="58" t="s">
        <v>88</v>
      </c>
      <c r="F8" s="89"/>
      <c r="G8" s="89"/>
      <c r="H8" s="83"/>
      <c r="I8" s="84"/>
      <c r="J8" s="85"/>
      <c r="K8" s="140"/>
      <c r="L8" s="86"/>
      <c r="M8" s="87"/>
      <c r="N8" s="87"/>
      <c r="O8" s="87"/>
      <c r="P8" s="87"/>
      <c r="Q8" s="88"/>
      <c r="R8" s="89"/>
      <c r="S8" s="89"/>
      <c r="T8" s="89"/>
      <c r="U8" s="89"/>
      <c r="V8" s="89"/>
      <c r="W8" s="89"/>
      <c r="X8" s="89"/>
      <c r="Z8" s="13" t="e">
        <f ca="1">COUNTIF(OFFSET($AS$2,1,0,'Tirage au sort'!$E$5,1),CONCATENATE("&gt;=",AS8))</f>
        <v>#REF!</v>
      </c>
      <c r="AA8" s="14" t="s">
        <v>38</v>
      </c>
      <c r="AB8" s="7" t="e">
        <f ca="1" t="shared" si="7"/>
        <v>#REF!</v>
      </c>
      <c r="AC8" s="7" t="e">
        <f ca="1" t="shared" si="8"/>
        <v>#REF!</v>
      </c>
      <c r="AD8" s="7" t="e">
        <f ca="1" t="shared" si="9"/>
        <v>#REF!</v>
      </c>
      <c r="AE8" s="7" t="e">
        <f ca="1" t="shared" si="10"/>
        <v>#REF!</v>
      </c>
      <c r="AF8" s="7" t="e">
        <f ca="1" t="shared" si="0"/>
        <v>#REF!</v>
      </c>
      <c r="AG8" s="7" t="e">
        <f ca="1" t="shared" si="1"/>
        <v>#REF!</v>
      </c>
      <c r="AH8" s="7" t="e">
        <f ca="1" t="shared" si="2"/>
        <v>#REF!</v>
      </c>
      <c r="AI8" s="7" t="e">
        <f ca="1" t="shared" si="3"/>
        <v>#REF!</v>
      </c>
      <c r="AJ8" s="6" t="e">
        <f t="shared" si="4"/>
        <v>#REF!</v>
      </c>
      <c r="AK8" s="6" t="e">
        <f t="shared" si="11"/>
        <v>#REF!</v>
      </c>
      <c r="AL8" s="6" t="e">
        <f t="shared" si="12"/>
        <v>#REF!</v>
      </c>
      <c r="AM8" s="6" t="e">
        <f t="shared" si="13"/>
        <v>#REF!</v>
      </c>
      <c r="AN8" s="6" t="e">
        <f t="shared" si="14"/>
        <v>#REF!</v>
      </c>
      <c r="AO8" s="15" t="e">
        <f t="shared" si="15"/>
        <v>#REF!</v>
      </c>
      <c r="AP8" s="15" t="e">
        <f t="shared" si="16"/>
        <v>#REF!</v>
      </c>
      <c r="AQ8" s="6" t="e">
        <f t="shared" si="5"/>
        <v>#REF!</v>
      </c>
      <c r="AR8" s="6">
        <f t="shared" si="17"/>
        <v>0.009500000000000003</v>
      </c>
      <c r="AS8" s="6" t="e">
        <f t="shared" si="6"/>
        <v>#REF!</v>
      </c>
      <c r="AU8" s="4" t="s">
        <v>69</v>
      </c>
    </row>
    <row r="9" spans="4:45" ht="19.5">
      <c r="D9" s="58" t="s">
        <v>86</v>
      </c>
      <c r="F9" s="89"/>
      <c r="G9" s="89"/>
      <c r="H9" s="83"/>
      <c r="I9" s="84"/>
      <c r="J9" s="85"/>
      <c r="K9" s="86"/>
      <c r="L9" s="86"/>
      <c r="M9" s="87"/>
      <c r="N9" s="87"/>
      <c r="O9" s="87"/>
      <c r="P9" s="87"/>
      <c r="Q9" s="88"/>
      <c r="R9" s="89"/>
      <c r="S9" s="89"/>
      <c r="T9" s="89"/>
      <c r="U9" s="89"/>
      <c r="V9" s="89"/>
      <c r="W9" s="89"/>
      <c r="X9" s="89"/>
      <c r="Z9" s="13" t="e">
        <f ca="1">COUNTIF(OFFSET($AS$2,1,0,'Tirage au sort'!$E$5,1),CONCATENATE("&gt;=",AS9))</f>
        <v>#REF!</v>
      </c>
      <c r="AA9" s="14" t="s">
        <v>174</v>
      </c>
      <c r="AB9" s="7" t="e">
        <f ca="1" t="shared" si="7"/>
        <v>#REF!</v>
      </c>
      <c r="AC9" s="7" t="e">
        <f ca="1" t="shared" si="8"/>
        <v>#REF!</v>
      </c>
      <c r="AD9" s="7" t="e">
        <f ca="1" t="shared" si="9"/>
        <v>#REF!</v>
      </c>
      <c r="AE9" s="7" t="e">
        <f ca="1" t="shared" si="10"/>
        <v>#REF!</v>
      </c>
      <c r="AF9" s="7" t="e">
        <f ca="1" t="shared" si="0"/>
        <v>#REF!</v>
      </c>
      <c r="AG9" s="7" t="e">
        <f ca="1" t="shared" si="1"/>
        <v>#REF!</v>
      </c>
      <c r="AH9" s="7" t="e">
        <f ca="1" t="shared" si="2"/>
        <v>#REF!</v>
      </c>
      <c r="AI9" s="7" t="e">
        <f ca="1" t="shared" si="3"/>
        <v>#REF!</v>
      </c>
      <c r="AJ9" s="6" t="e">
        <f t="shared" si="4"/>
        <v>#REF!</v>
      </c>
      <c r="AK9" s="6" t="e">
        <f t="shared" si="11"/>
        <v>#REF!</v>
      </c>
      <c r="AL9" s="6" t="e">
        <f t="shared" si="12"/>
        <v>#REF!</v>
      </c>
      <c r="AM9" s="6" t="e">
        <f t="shared" si="13"/>
        <v>#REF!</v>
      </c>
      <c r="AN9" s="6" t="e">
        <f t="shared" si="14"/>
        <v>#REF!</v>
      </c>
      <c r="AO9" s="15" t="e">
        <f t="shared" si="15"/>
        <v>#REF!</v>
      </c>
      <c r="AP9" s="15" t="e">
        <f t="shared" si="16"/>
        <v>#REF!</v>
      </c>
      <c r="AQ9" s="6" t="e">
        <f t="shared" si="5"/>
        <v>#REF!</v>
      </c>
      <c r="AR9" s="6">
        <f t="shared" si="17"/>
        <v>0.009400000000000004</v>
      </c>
      <c r="AS9" s="6" t="e">
        <f t="shared" si="6"/>
        <v>#REF!</v>
      </c>
    </row>
    <row r="10" spans="4:45" ht="19.5">
      <c r="D10" s="58" t="s">
        <v>87</v>
      </c>
      <c r="F10" s="89"/>
      <c r="G10" s="89"/>
      <c r="H10" s="83"/>
      <c r="I10" s="84"/>
      <c r="J10" s="85"/>
      <c r="K10" s="86"/>
      <c r="L10" s="86"/>
      <c r="M10" s="87"/>
      <c r="N10" s="87"/>
      <c r="O10" s="87"/>
      <c r="P10" s="87"/>
      <c r="Q10" s="88"/>
      <c r="R10" s="89"/>
      <c r="S10" s="89"/>
      <c r="T10" s="89"/>
      <c r="U10" s="89"/>
      <c r="V10" s="89"/>
      <c r="W10" s="89"/>
      <c r="X10" s="89"/>
      <c r="Z10" s="13" t="e">
        <f ca="1">COUNTIF(OFFSET($AS$2,1,0,'Tirage au sort'!$E$5,1),CONCATENATE("&gt;=",AS10))</f>
        <v>#REF!</v>
      </c>
      <c r="AA10" s="14" t="s">
        <v>175</v>
      </c>
      <c r="AB10" s="7" t="e">
        <f ca="1" t="shared" si="7"/>
        <v>#REF!</v>
      </c>
      <c r="AC10" s="7" t="e">
        <f ca="1" t="shared" si="8"/>
        <v>#REF!</v>
      </c>
      <c r="AD10" s="7" t="e">
        <f ca="1" t="shared" si="9"/>
        <v>#REF!</v>
      </c>
      <c r="AE10" s="7" t="e">
        <f ca="1" t="shared" si="10"/>
        <v>#REF!</v>
      </c>
      <c r="AF10" s="7" t="e">
        <f ca="1" t="shared" si="0"/>
        <v>#REF!</v>
      </c>
      <c r="AG10" s="7" t="e">
        <f ca="1" t="shared" si="1"/>
        <v>#REF!</v>
      </c>
      <c r="AH10" s="7" t="e">
        <f ca="1" t="shared" si="2"/>
        <v>#REF!</v>
      </c>
      <c r="AI10" s="7" t="e">
        <f ca="1" t="shared" si="3"/>
        <v>#REF!</v>
      </c>
      <c r="AJ10" s="6" t="e">
        <f t="shared" si="4"/>
        <v>#REF!</v>
      </c>
      <c r="AK10" s="6" t="e">
        <f t="shared" si="11"/>
        <v>#REF!</v>
      </c>
      <c r="AL10" s="6" t="e">
        <f t="shared" si="12"/>
        <v>#REF!</v>
      </c>
      <c r="AM10" s="6" t="e">
        <f t="shared" si="13"/>
        <v>#REF!</v>
      </c>
      <c r="AN10" s="6" t="e">
        <f t="shared" si="14"/>
        <v>#REF!</v>
      </c>
      <c r="AO10" s="15" t="e">
        <f t="shared" si="15"/>
        <v>#REF!</v>
      </c>
      <c r="AP10" s="15" t="e">
        <f t="shared" si="16"/>
        <v>#REF!</v>
      </c>
      <c r="AQ10" s="6" t="e">
        <f t="shared" si="5"/>
        <v>#REF!</v>
      </c>
      <c r="AR10" s="6">
        <f t="shared" si="17"/>
        <v>0.009300000000000004</v>
      </c>
      <c r="AS10" s="6" t="e">
        <f t="shared" si="6"/>
        <v>#REF!</v>
      </c>
    </row>
    <row r="11" spans="4:45" ht="19.5">
      <c r="D11" s="58" t="s">
        <v>98</v>
      </c>
      <c r="F11" s="89"/>
      <c r="G11" s="89"/>
      <c r="H11" s="83"/>
      <c r="I11" s="84"/>
      <c r="J11" s="85"/>
      <c r="K11" s="86"/>
      <c r="L11" s="86"/>
      <c r="M11" s="87"/>
      <c r="N11" s="87"/>
      <c r="O11" s="87"/>
      <c r="P11" s="87"/>
      <c r="Q11" s="88"/>
      <c r="R11" s="89"/>
      <c r="S11" s="89"/>
      <c r="T11" s="89"/>
      <c r="U11" s="89"/>
      <c r="V11" s="89"/>
      <c r="W11" s="89"/>
      <c r="X11" s="89"/>
      <c r="Z11" s="13" t="e">
        <f ca="1">COUNTIF(OFFSET($AS$2,1,0,'Tirage au sort'!$E$5,1),CONCATENATE("&gt;=",AS11))</f>
        <v>#REF!</v>
      </c>
      <c r="AA11" s="14" t="s">
        <v>35</v>
      </c>
      <c r="AB11" s="7" t="e">
        <f ca="1" t="shared" si="7"/>
        <v>#REF!</v>
      </c>
      <c r="AC11" s="7" t="e">
        <f ca="1" t="shared" si="8"/>
        <v>#REF!</v>
      </c>
      <c r="AD11" s="7" t="e">
        <f ca="1" t="shared" si="9"/>
        <v>#REF!</v>
      </c>
      <c r="AE11" s="7" t="e">
        <f ca="1" t="shared" si="10"/>
        <v>#REF!</v>
      </c>
      <c r="AF11" s="7" t="e">
        <f ca="1" t="shared" si="0"/>
        <v>#REF!</v>
      </c>
      <c r="AG11" s="7" t="e">
        <f ca="1" t="shared" si="1"/>
        <v>#REF!</v>
      </c>
      <c r="AH11" s="7" t="e">
        <f ca="1" t="shared" si="2"/>
        <v>#REF!</v>
      </c>
      <c r="AI11" s="7" t="e">
        <f ca="1" t="shared" si="3"/>
        <v>#REF!</v>
      </c>
      <c r="AJ11" s="6" t="e">
        <f t="shared" si="4"/>
        <v>#REF!</v>
      </c>
      <c r="AK11" s="6" t="e">
        <f t="shared" si="11"/>
        <v>#REF!</v>
      </c>
      <c r="AL11" s="6" t="e">
        <f t="shared" si="12"/>
        <v>#REF!</v>
      </c>
      <c r="AM11" s="6" t="e">
        <f t="shared" si="13"/>
        <v>#REF!</v>
      </c>
      <c r="AN11" s="6" t="e">
        <f t="shared" si="14"/>
        <v>#REF!</v>
      </c>
      <c r="AO11" s="15" t="e">
        <f t="shared" si="15"/>
        <v>#REF!</v>
      </c>
      <c r="AP11" s="15" t="e">
        <f t="shared" si="16"/>
        <v>#REF!</v>
      </c>
      <c r="AQ11" s="6" t="e">
        <f t="shared" si="5"/>
        <v>#REF!</v>
      </c>
      <c r="AR11" s="6">
        <f t="shared" si="17"/>
        <v>0.009200000000000005</v>
      </c>
      <c r="AS11" s="6" t="e">
        <f t="shared" si="6"/>
        <v>#REF!</v>
      </c>
    </row>
    <row r="12" spans="6:45" ht="19.5">
      <c r="F12" s="89"/>
      <c r="G12" s="89"/>
      <c r="H12" s="83"/>
      <c r="I12" s="84"/>
      <c r="J12" s="85"/>
      <c r="K12" s="86"/>
      <c r="L12" s="86"/>
      <c r="M12" s="87"/>
      <c r="N12" s="87"/>
      <c r="O12" s="87"/>
      <c r="P12" s="87"/>
      <c r="Q12" s="88"/>
      <c r="R12" s="89"/>
      <c r="S12" s="89"/>
      <c r="T12" s="89"/>
      <c r="U12" s="89"/>
      <c r="V12" s="89"/>
      <c r="W12" s="89"/>
      <c r="X12" s="89"/>
      <c r="Z12" s="13" t="e">
        <f ca="1">COUNTIF(OFFSET($AS$2,1,0,'Tirage au sort'!$E$5,1),CONCATENATE("&gt;=",AS12))</f>
        <v>#REF!</v>
      </c>
      <c r="AA12" s="14" t="s">
        <v>176</v>
      </c>
      <c r="AB12" s="7" t="e">
        <f ca="1" t="shared" si="7"/>
        <v>#REF!</v>
      </c>
      <c r="AC12" s="7" t="e">
        <f ca="1" t="shared" si="8"/>
        <v>#REF!</v>
      </c>
      <c r="AD12" s="7" t="e">
        <f ca="1" t="shared" si="9"/>
        <v>#REF!</v>
      </c>
      <c r="AE12" s="7" t="e">
        <f ca="1" t="shared" si="10"/>
        <v>#REF!</v>
      </c>
      <c r="AF12" s="7" t="e">
        <f ca="1" t="shared" si="0"/>
        <v>#REF!</v>
      </c>
      <c r="AG12" s="7" t="e">
        <f ca="1" t="shared" si="1"/>
        <v>#REF!</v>
      </c>
      <c r="AH12" s="7" t="e">
        <f ca="1" t="shared" si="2"/>
        <v>#REF!</v>
      </c>
      <c r="AI12" s="7" t="e">
        <f ca="1" t="shared" si="3"/>
        <v>#REF!</v>
      </c>
      <c r="AJ12" s="6" t="e">
        <f t="shared" si="4"/>
        <v>#REF!</v>
      </c>
      <c r="AK12" s="6" t="e">
        <f t="shared" si="11"/>
        <v>#REF!</v>
      </c>
      <c r="AL12" s="6" t="e">
        <f t="shared" si="12"/>
        <v>#REF!</v>
      </c>
      <c r="AM12" s="6" t="e">
        <f t="shared" si="13"/>
        <v>#REF!</v>
      </c>
      <c r="AN12" s="6" t="e">
        <f t="shared" si="14"/>
        <v>#REF!</v>
      </c>
      <c r="AO12" s="15" t="e">
        <f t="shared" si="15"/>
        <v>#REF!</v>
      </c>
      <c r="AP12" s="15" t="e">
        <f t="shared" si="16"/>
        <v>#REF!</v>
      </c>
      <c r="AQ12" s="6" t="e">
        <f t="shared" si="5"/>
        <v>#REF!</v>
      </c>
      <c r="AR12" s="6">
        <f t="shared" si="17"/>
        <v>0.009100000000000006</v>
      </c>
      <c r="AS12" s="6" t="e">
        <f t="shared" si="6"/>
        <v>#REF!</v>
      </c>
    </row>
    <row r="13" spans="6:45" ht="19.5">
      <c r="F13" s="89"/>
      <c r="G13" s="89"/>
      <c r="H13" s="83"/>
      <c r="I13" s="84"/>
      <c r="J13" s="85"/>
      <c r="K13" s="86"/>
      <c r="L13" s="86"/>
      <c r="M13" s="87"/>
      <c r="N13" s="87"/>
      <c r="O13" s="87"/>
      <c r="P13" s="87"/>
      <c r="Q13" s="88"/>
      <c r="R13" s="89"/>
      <c r="S13" s="89"/>
      <c r="T13" s="89"/>
      <c r="U13" s="89"/>
      <c r="V13" s="89"/>
      <c r="W13" s="89"/>
      <c r="X13" s="89"/>
      <c r="Z13" s="13" t="e">
        <f ca="1">COUNTIF(OFFSET($AS$2,1,0,'Tirage au sort'!$E$5,1),CONCATENATE("&gt;=",AS13))</f>
        <v>#REF!</v>
      </c>
      <c r="AA13" s="14" t="s">
        <v>177</v>
      </c>
      <c r="AB13" s="7" t="e">
        <f ca="1" t="shared" si="7"/>
        <v>#REF!</v>
      </c>
      <c r="AC13" s="7" t="e">
        <f ca="1" t="shared" si="8"/>
        <v>#REF!</v>
      </c>
      <c r="AD13" s="7" t="e">
        <f ca="1" t="shared" si="9"/>
        <v>#REF!</v>
      </c>
      <c r="AE13" s="7" t="e">
        <f ca="1" t="shared" si="10"/>
        <v>#REF!</v>
      </c>
      <c r="AF13" s="7" t="e">
        <f ca="1" t="shared" si="0"/>
        <v>#REF!</v>
      </c>
      <c r="AG13" s="7" t="e">
        <f ca="1" t="shared" si="1"/>
        <v>#REF!</v>
      </c>
      <c r="AH13" s="7" t="e">
        <f ca="1" t="shared" si="2"/>
        <v>#REF!</v>
      </c>
      <c r="AI13" s="7" t="e">
        <f ca="1" t="shared" si="3"/>
        <v>#REF!</v>
      </c>
      <c r="AJ13" s="6" t="e">
        <f t="shared" si="4"/>
        <v>#REF!</v>
      </c>
      <c r="AK13" s="6" t="e">
        <f t="shared" si="11"/>
        <v>#REF!</v>
      </c>
      <c r="AL13" s="6" t="e">
        <f t="shared" si="12"/>
        <v>#REF!</v>
      </c>
      <c r="AM13" s="6" t="e">
        <f t="shared" si="13"/>
        <v>#REF!</v>
      </c>
      <c r="AN13" s="6" t="e">
        <f t="shared" si="14"/>
        <v>#REF!</v>
      </c>
      <c r="AO13" s="15" t="e">
        <f t="shared" si="15"/>
        <v>#REF!</v>
      </c>
      <c r="AP13" s="15" t="e">
        <f t="shared" si="16"/>
        <v>#REF!</v>
      </c>
      <c r="AQ13" s="6" t="e">
        <f t="shared" si="5"/>
        <v>#REF!</v>
      </c>
      <c r="AR13" s="6">
        <f t="shared" si="17"/>
        <v>0.009000000000000006</v>
      </c>
      <c r="AS13" s="6" t="e">
        <f t="shared" si="6"/>
        <v>#REF!</v>
      </c>
    </row>
    <row r="14" spans="6:45" ht="19.5">
      <c r="F14" s="89"/>
      <c r="G14" s="89"/>
      <c r="H14" s="83"/>
      <c r="I14" s="84"/>
      <c r="J14" s="85"/>
      <c r="K14" s="86"/>
      <c r="L14" s="86"/>
      <c r="M14" s="87"/>
      <c r="N14" s="87"/>
      <c r="O14" s="87"/>
      <c r="P14" s="87"/>
      <c r="Q14" s="88"/>
      <c r="R14" s="89"/>
      <c r="S14" s="89"/>
      <c r="T14" s="89"/>
      <c r="U14" s="89"/>
      <c r="V14" s="89"/>
      <c r="W14" s="89"/>
      <c r="X14" s="89"/>
      <c r="Z14" s="13" t="e">
        <f ca="1">COUNTIF(OFFSET($AS$2,1,0,'Tirage au sort'!$E$5,1),CONCATENATE("&gt;=",AS14))</f>
        <v>#REF!</v>
      </c>
      <c r="AA14" s="14" t="s">
        <v>178</v>
      </c>
      <c r="AB14" s="7" t="e">
        <f ca="1" t="shared" si="7"/>
        <v>#REF!</v>
      </c>
      <c r="AC14" s="7" t="e">
        <f ca="1" t="shared" si="8"/>
        <v>#REF!</v>
      </c>
      <c r="AD14" s="7" t="e">
        <f ca="1" t="shared" si="9"/>
        <v>#REF!</v>
      </c>
      <c r="AE14" s="7" t="e">
        <f ca="1" t="shared" si="10"/>
        <v>#REF!</v>
      </c>
      <c r="AF14" s="7" t="e">
        <f ca="1" t="shared" si="0"/>
        <v>#REF!</v>
      </c>
      <c r="AG14" s="7" t="e">
        <f ca="1" t="shared" si="1"/>
        <v>#REF!</v>
      </c>
      <c r="AH14" s="7" t="e">
        <f ca="1" t="shared" si="2"/>
        <v>#REF!</v>
      </c>
      <c r="AI14" s="7" t="e">
        <f ca="1" t="shared" si="3"/>
        <v>#REF!</v>
      </c>
      <c r="AJ14" s="6" t="e">
        <f t="shared" si="4"/>
        <v>#REF!</v>
      </c>
      <c r="AK14" s="6" t="e">
        <f t="shared" si="11"/>
        <v>#REF!</v>
      </c>
      <c r="AL14" s="6" t="e">
        <f t="shared" si="12"/>
        <v>#REF!</v>
      </c>
      <c r="AM14" s="6" t="e">
        <f t="shared" si="13"/>
        <v>#REF!</v>
      </c>
      <c r="AN14" s="6" t="e">
        <f t="shared" si="14"/>
        <v>#REF!</v>
      </c>
      <c r="AO14" s="15" t="e">
        <f t="shared" si="15"/>
        <v>#REF!</v>
      </c>
      <c r="AP14" s="15" t="e">
        <f t="shared" si="16"/>
        <v>#REF!</v>
      </c>
      <c r="AQ14" s="6" t="e">
        <f t="shared" si="5"/>
        <v>#REF!</v>
      </c>
      <c r="AR14" s="6">
        <f t="shared" si="17"/>
        <v>0.008900000000000007</v>
      </c>
      <c r="AS14" s="6" t="e">
        <f t="shared" si="6"/>
        <v>#REF!</v>
      </c>
    </row>
    <row r="15" spans="6:45" ht="19.5">
      <c r="F15" s="89"/>
      <c r="G15" s="89"/>
      <c r="H15" s="83"/>
      <c r="I15" s="84"/>
      <c r="J15" s="85"/>
      <c r="K15" s="86"/>
      <c r="L15" s="86"/>
      <c r="M15" s="87"/>
      <c r="N15" s="87"/>
      <c r="O15" s="87"/>
      <c r="P15" s="87"/>
      <c r="Q15" s="88"/>
      <c r="R15" s="89"/>
      <c r="S15" s="89"/>
      <c r="T15" s="89"/>
      <c r="U15" s="89"/>
      <c r="V15" s="89"/>
      <c r="W15" s="89"/>
      <c r="X15" s="89"/>
      <c r="Z15" s="13" t="e">
        <f ca="1">COUNTIF(OFFSET($AS$2,1,0,'Tirage au sort'!$E$5,1),CONCATENATE("&gt;=",AS15))</f>
        <v>#REF!</v>
      </c>
      <c r="AA15" s="14" t="s">
        <v>158</v>
      </c>
      <c r="AB15" s="7" t="e">
        <f ca="1" t="shared" si="7"/>
        <v>#REF!</v>
      </c>
      <c r="AC15" s="7" t="e">
        <f ca="1" t="shared" si="8"/>
        <v>#REF!</v>
      </c>
      <c r="AD15" s="7" t="e">
        <f ca="1" t="shared" si="9"/>
        <v>#REF!</v>
      </c>
      <c r="AE15" s="7" t="e">
        <f ca="1" t="shared" si="10"/>
        <v>#REF!</v>
      </c>
      <c r="AF15" s="7" t="e">
        <f ca="1" t="shared" si="0"/>
        <v>#REF!</v>
      </c>
      <c r="AG15" s="7" t="e">
        <f ca="1" t="shared" si="1"/>
        <v>#REF!</v>
      </c>
      <c r="AH15" s="7" t="e">
        <f ca="1" t="shared" si="2"/>
        <v>#REF!</v>
      </c>
      <c r="AI15" s="7" t="e">
        <f ca="1" t="shared" si="3"/>
        <v>#REF!</v>
      </c>
      <c r="AJ15" s="6" t="e">
        <f t="shared" si="4"/>
        <v>#REF!</v>
      </c>
      <c r="AK15" s="6" t="e">
        <f t="shared" si="11"/>
        <v>#REF!</v>
      </c>
      <c r="AL15" s="6" t="e">
        <f t="shared" si="12"/>
        <v>#REF!</v>
      </c>
      <c r="AM15" s="6" t="e">
        <f t="shared" si="13"/>
        <v>#REF!</v>
      </c>
      <c r="AN15" s="6" t="e">
        <f t="shared" si="14"/>
        <v>#REF!</v>
      </c>
      <c r="AO15" s="15" t="e">
        <f t="shared" si="15"/>
        <v>#REF!</v>
      </c>
      <c r="AP15" s="15" t="e">
        <f t="shared" si="16"/>
        <v>#REF!</v>
      </c>
      <c r="AQ15" s="6" t="e">
        <f t="shared" si="5"/>
        <v>#REF!</v>
      </c>
      <c r="AR15" s="6">
        <f t="shared" si="17"/>
        <v>0.008800000000000007</v>
      </c>
      <c r="AS15" s="6" t="e">
        <f t="shared" si="6"/>
        <v>#REF!</v>
      </c>
    </row>
    <row r="16" spans="6:45" ht="19.5">
      <c r="F16" s="89"/>
      <c r="G16" s="89"/>
      <c r="H16" s="83"/>
      <c r="I16" s="84"/>
      <c r="J16" s="85"/>
      <c r="K16" s="86"/>
      <c r="L16" s="128"/>
      <c r="M16" s="87"/>
      <c r="N16" s="87"/>
      <c r="O16" s="87"/>
      <c r="P16" s="87"/>
      <c r="Q16" s="88"/>
      <c r="R16" s="89"/>
      <c r="S16" s="89"/>
      <c r="T16" s="89"/>
      <c r="U16" s="89"/>
      <c r="V16" s="89"/>
      <c r="W16" s="89"/>
      <c r="X16" s="89"/>
      <c r="Z16" s="13" t="e">
        <f ca="1">COUNTIF(OFFSET($AS$2,1,0,'Tirage au sort'!$E$5,1),CONCATENATE("&gt;=",AS16))</f>
        <v>#REF!</v>
      </c>
      <c r="AA16" s="14" t="s">
        <v>159</v>
      </c>
      <c r="AB16" s="7" t="e">
        <f ca="1" t="shared" si="7"/>
        <v>#REF!</v>
      </c>
      <c r="AC16" s="7" t="e">
        <f ca="1" t="shared" si="8"/>
        <v>#REF!</v>
      </c>
      <c r="AD16" s="7" t="e">
        <f ca="1" t="shared" si="9"/>
        <v>#REF!</v>
      </c>
      <c r="AE16" s="7" t="e">
        <f ca="1" t="shared" si="10"/>
        <v>#REF!</v>
      </c>
      <c r="AF16" s="7" t="e">
        <f ca="1" t="shared" si="0"/>
        <v>#REF!</v>
      </c>
      <c r="AG16" s="7" t="e">
        <f ca="1" t="shared" si="1"/>
        <v>#REF!</v>
      </c>
      <c r="AH16" s="7" t="e">
        <f ca="1" t="shared" si="2"/>
        <v>#REF!</v>
      </c>
      <c r="AI16" s="7" t="e">
        <f ca="1" t="shared" si="3"/>
        <v>#REF!</v>
      </c>
      <c r="AJ16" s="6" t="e">
        <f t="shared" si="4"/>
        <v>#REF!</v>
      </c>
      <c r="AK16" s="6" t="e">
        <f t="shared" si="11"/>
        <v>#REF!</v>
      </c>
      <c r="AL16" s="6" t="e">
        <f t="shared" si="12"/>
        <v>#REF!</v>
      </c>
      <c r="AM16" s="6" t="e">
        <f t="shared" si="13"/>
        <v>#REF!</v>
      </c>
      <c r="AN16" s="6" t="e">
        <f t="shared" si="14"/>
        <v>#REF!</v>
      </c>
      <c r="AO16" s="15" t="e">
        <f t="shared" si="15"/>
        <v>#REF!</v>
      </c>
      <c r="AP16" s="15" t="e">
        <f t="shared" si="16"/>
        <v>#REF!</v>
      </c>
      <c r="AQ16" s="6" t="e">
        <f t="shared" si="5"/>
        <v>#REF!</v>
      </c>
      <c r="AR16" s="6">
        <f t="shared" si="17"/>
        <v>0.008700000000000008</v>
      </c>
      <c r="AS16" s="6" t="e">
        <f t="shared" si="6"/>
        <v>#REF!</v>
      </c>
    </row>
    <row r="17" spans="6:45" ht="19.5">
      <c r="F17" s="89"/>
      <c r="G17" s="89"/>
      <c r="H17" s="83"/>
      <c r="I17" s="84"/>
      <c r="J17" s="85"/>
      <c r="K17" s="86"/>
      <c r="L17" s="86"/>
      <c r="M17" s="87"/>
      <c r="N17" s="87"/>
      <c r="O17" s="87"/>
      <c r="P17" s="87"/>
      <c r="Q17" s="88"/>
      <c r="R17" s="89"/>
      <c r="S17" s="89"/>
      <c r="T17" s="89"/>
      <c r="U17" s="89"/>
      <c r="V17" s="89"/>
      <c r="W17" s="89"/>
      <c r="X17" s="89"/>
      <c r="Z17" s="13" t="e">
        <f ca="1">COUNTIF(OFFSET($AS$2,1,0,'Tirage au sort'!$E$5,1),CONCATENATE("&gt;=",AS17))</f>
        <v>#REF!</v>
      </c>
      <c r="AA17" s="14" t="s">
        <v>160</v>
      </c>
      <c r="AB17" s="7" t="e">
        <f ca="1" t="shared" si="7"/>
        <v>#REF!</v>
      </c>
      <c r="AC17" s="7" t="e">
        <f ca="1" t="shared" si="8"/>
        <v>#REF!</v>
      </c>
      <c r="AD17" s="7" t="e">
        <f ca="1" t="shared" si="9"/>
        <v>#REF!</v>
      </c>
      <c r="AE17" s="7" t="e">
        <f ca="1" t="shared" si="10"/>
        <v>#REF!</v>
      </c>
      <c r="AF17" s="7" t="e">
        <f ca="1" t="shared" si="0"/>
        <v>#REF!</v>
      </c>
      <c r="AG17" s="7" t="e">
        <f ca="1" t="shared" si="1"/>
        <v>#REF!</v>
      </c>
      <c r="AH17" s="7" t="e">
        <f ca="1" t="shared" si="2"/>
        <v>#REF!</v>
      </c>
      <c r="AI17" s="7" t="e">
        <f ca="1" t="shared" si="3"/>
        <v>#REF!</v>
      </c>
      <c r="AJ17" s="6" t="e">
        <f t="shared" si="4"/>
        <v>#REF!</v>
      </c>
      <c r="AK17" s="6" t="e">
        <f t="shared" si="11"/>
        <v>#REF!</v>
      </c>
      <c r="AL17" s="6" t="e">
        <f t="shared" si="12"/>
        <v>#REF!</v>
      </c>
      <c r="AM17" s="6" t="e">
        <f t="shared" si="13"/>
        <v>#REF!</v>
      </c>
      <c r="AN17" s="6" t="e">
        <f t="shared" si="14"/>
        <v>#REF!</v>
      </c>
      <c r="AO17" s="15" t="e">
        <f t="shared" si="15"/>
        <v>#REF!</v>
      </c>
      <c r="AP17" s="15" t="e">
        <f t="shared" si="16"/>
        <v>#REF!</v>
      </c>
      <c r="AQ17" s="6" t="e">
        <f t="shared" si="5"/>
        <v>#REF!</v>
      </c>
      <c r="AR17" s="6">
        <f t="shared" si="17"/>
        <v>0.008600000000000009</v>
      </c>
      <c r="AS17" s="6" t="e">
        <f t="shared" si="6"/>
        <v>#REF!</v>
      </c>
    </row>
    <row r="18" spans="6:45" ht="19.5">
      <c r="F18" s="89"/>
      <c r="G18" s="89"/>
      <c r="H18" s="83"/>
      <c r="I18" s="84"/>
      <c r="J18" s="85"/>
      <c r="K18" s="86"/>
      <c r="L18" s="86"/>
      <c r="M18" s="87"/>
      <c r="N18" s="87"/>
      <c r="O18" s="87"/>
      <c r="P18" s="87"/>
      <c r="Q18" s="88"/>
      <c r="R18" s="89"/>
      <c r="S18" s="89"/>
      <c r="T18" s="89"/>
      <c r="U18" s="89"/>
      <c r="V18" s="89"/>
      <c r="W18" s="89"/>
      <c r="X18" s="89"/>
      <c r="Z18" s="13" t="e">
        <f ca="1">COUNTIF(OFFSET($AS$2,1,0,'Tirage au sort'!$E$5,1),CONCATENATE("&gt;=",AS18))</f>
        <v>#REF!</v>
      </c>
      <c r="AA18" s="14" t="s">
        <v>161</v>
      </c>
      <c r="AB18" s="7" t="e">
        <f ca="1" t="shared" si="7"/>
        <v>#REF!</v>
      </c>
      <c r="AC18" s="7" t="e">
        <f ca="1" t="shared" si="8"/>
        <v>#REF!</v>
      </c>
      <c r="AD18" s="7" t="e">
        <f ca="1" t="shared" si="9"/>
        <v>#REF!</v>
      </c>
      <c r="AE18" s="7" t="e">
        <f ca="1" t="shared" si="10"/>
        <v>#REF!</v>
      </c>
      <c r="AF18" s="7" t="e">
        <f ca="1" t="shared" si="0"/>
        <v>#REF!</v>
      </c>
      <c r="AG18" s="7" t="e">
        <f ca="1" t="shared" si="1"/>
        <v>#REF!</v>
      </c>
      <c r="AH18" s="7" t="e">
        <f ca="1" t="shared" si="2"/>
        <v>#REF!</v>
      </c>
      <c r="AI18" s="7" t="e">
        <f ca="1" t="shared" si="3"/>
        <v>#REF!</v>
      </c>
      <c r="AJ18" s="6" t="e">
        <f t="shared" si="4"/>
        <v>#REF!</v>
      </c>
      <c r="AK18" s="6" t="e">
        <f t="shared" si="11"/>
        <v>#REF!</v>
      </c>
      <c r="AL18" s="6" t="e">
        <f t="shared" si="12"/>
        <v>#REF!</v>
      </c>
      <c r="AM18" s="6" t="e">
        <f t="shared" si="13"/>
        <v>#REF!</v>
      </c>
      <c r="AN18" s="6" t="e">
        <f t="shared" si="14"/>
        <v>#REF!</v>
      </c>
      <c r="AO18" s="15" t="e">
        <f t="shared" si="15"/>
        <v>#REF!</v>
      </c>
      <c r="AP18" s="15" t="e">
        <f t="shared" si="16"/>
        <v>#REF!</v>
      </c>
      <c r="AQ18" s="6" t="e">
        <f t="shared" si="5"/>
        <v>#REF!</v>
      </c>
      <c r="AR18" s="6">
        <f t="shared" si="17"/>
        <v>0.00850000000000001</v>
      </c>
      <c r="AS18" s="6" t="e">
        <f t="shared" si="6"/>
        <v>#REF!</v>
      </c>
    </row>
    <row r="19" spans="6:45" ht="19.5" customHeight="1">
      <c r="F19" s="89"/>
      <c r="G19" s="89"/>
      <c r="H19" s="83"/>
      <c r="I19" s="84"/>
      <c r="J19" s="85"/>
      <c r="K19" s="86"/>
      <c r="L19" s="86"/>
      <c r="M19" s="87"/>
      <c r="N19" s="87"/>
      <c r="O19" s="87"/>
      <c r="P19" s="87"/>
      <c r="Q19" s="88"/>
      <c r="R19" s="89"/>
      <c r="S19" s="89"/>
      <c r="T19" s="89"/>
      <c r="U19" s="89"/>
      <c r="V19" s="89"/>
      <c r="W19" s="89"/>
      <c r="X19" s="89"/>
      <c r="Z19" s="13" t="e">
        <f ca="1">COUNTIF(OFFSET($AS$2,1,0,'Tirage au sort'!$E$5,1),CONCATENATE("&gt;=",AS19))</f>
        <v>#REF!</v>
      </c>
      <c r="AA19" s="14" t="s">
        <v>162</v>
      </c>
      <c r="AB19" s="7" t="e">
        <f ca="1" t="shared" si="7"/>
        <v>#REF!</v>
      </c>
      <c r="AC19" s="7" t="e">
        <f ca="1" t="shared" si="8"/>
        <v>#REF!</v>
      </c>
      <c r="AD19" s="7" t="e">
        <f ca="1" t="shared" si="9"/>
        <v>#REF!</v>
      </c>
      <c r="AE19" s="7" t="e">
        <f ca="1" t="shared" si="10"/>
        <v>#REF!</v>
      </c>
      <c r="AF19" s="7" t="e">
        <f ca="1" t="shared" si="0"/>
        <v>#REF!</v>
      </c>
      <c r="AG19" s="7" t="e">
        <f ca="1" t="shared" si="1"/>
        <v>#REF!</v>
      </c>
      <c r="AH19" s="7" t="e">
        <f ca="1" t="shared" si="2"/>
        <v>#REF!</v>
      </c>
      <c r="AI19" s="7" t="e">
        <f ca="1" t="shared" si="3"/>
        <v>#REF!</v>
      </c>
      <c r="AJ19" s="6" t="e">
        <f t="shared" si="4"/>
        <v>#REF!</v>
      </c>
      <c r="AK19" s="6" t="e">
        <f t="shared" si="11"/>
        <v>#REF!</v>
      </c>
      <c r="AL19" s="6" t="e">
        <f t="shared" si="12"/>
        <v>#REF!</v>
      </c>
      <c r="AM19" s="6" t="e">
        <f t="shared" si="13"/>
        <v>#REF!</v>
      </c>
      <c r="AN19" s="6" t="e">
        <f t="shared" si="14"/>
        <v>#REF!</v>
      </c>
      <c r="AO19" s="15" t="e">
        <f t="shared" si="15"/>
        <v>#REF!</v>
      </c>
      <c r="AP19" s="15" t="e">
        <f t="shared" si="16"/>
        <v>#REF!</v>
      </c>
      <c r="AQ19" s="6" t="e">
        <f t="shared" si="5"/>
        <v>#REF!</v>
      </c>
      <c r="AR19" s="6">
        <f t="shared" si="17"/>
        <v>0.00840000000000001</v>
      </c>
      <c r="AS19" s="6" t="e">
        <f t="shared" si="6"/>
        <v>#REF!</v>
      </c>
    </row>
    <row r="20" spans="6:45" ht="19.5" customHeight="1">
      <c r="F20" s="89"/>
      <c r="G20" s="89"/>
      <c r="H20" s="83"/>
      <c r="I20" s="84"/>
      <c r="J20" s="85"/>
      <c r="K20" s="86"/>
      <c r="L20" s="86"/>
      <c r="M20" s="87"/>
      <c r="N20" s="87"/>
      <c r="O20" s="87"/>
      <c r="P20" s="87"/>
      <c r="Q20" s="88"/>
      <c r="R20" s="89"/>
      <c r="S20" s="89"/>
      <c r="T20" s="89"/>
      <c r="U20" s="89"/>
      <c r="V20" s="89"/>
      <c r="W20" s="89"/>
      <c r="X20" s="89"/>
      <c r="Z20" s="13" t="e">
        <f ca="1">COUNTIF(OFFSET($AS$2,1,0,'Tirage au sort'!$E$5,1),CONCATENATE("&gt;=",AS20))</f>
        <v>#REF!</v>
      </c>
      <c r="AA20" s="14" t="s">
        <v>163</v>
      </c>
      <c r="AB20" s="7" t="e">
        <f ca="1" t="shared" si="7"/>
        <v>#REF!</v>
      </c>
      <c r="AC20" s="7" t="e">
        <f ca="1" t="shared" si="8"/>
        <v>#REF!</v>
      </c>
      <c r="AD20" s="7" t="e">
        <f ca="1" t="shared" si="9"/>
        <v>#REF!</v>
      </c>
      <c r="AE20" s="7" t="e">
        <f ca="1" t="shared" si="10"/>
        <v>#REF!</v>
      </c>
      <c r="AF20" s="7" t="e">
        <f ca="1" t="shared" si="0"/>
        <v>#REF!</v>
      </c>
      <c r="AG20" s="7" t="e">
        <f ca="1" t="shared" si="1"/>
        <v>#REF!</v>
      </c>
      <c r="AH20" s="7" t="e">
        <f ca="1" t="shared" si="2"/>
        <v>#REF!</v>
      </c>
      <c r="AI20" s="7" t="e">
        <f ca="1" t="shared" si="3"/>
        <v>#REF!</v>
      </c>
      <c r="AJ20" s="6" t="e">
        <f t="shared" si="4"/>
        <v>#REF!</v>
      </c>
      <c r="AK20" s="6" t="e">
        <f t="shared" si="11"/>
        <v>#REF!</v>
      </c>
      <c r="AL20" s="6" t="e">
        <f t="shared" si="12"/>
        <v>#REF!</v>
      </c>
      <c r="AM20" s="6" t="e">
        <f t="shared" si="13"/>
        <v>#REF!</v>
      </c>
      <c r="AN20" s="6" t="e">
        <f t="shared" si="14"/>
        <v>#REF!</v>
      </c>
      <c r="AO20" s="15" t="e">
        <f t="shared" si="15"/>
        <v>#REF!</v>
      </c>
      <c r="AP20" s="15" t="e">
        <f t="shared" si="16"/>
        <v>#REF!</v>
      </c>
      <c r="AQ20" s="6" t="e">
        <f t="shared" si="5"/>
        <v>#REF!</v>
      </c>
      <c r="AR20" s="6">
        <f t="shared" si="17"/>
        <v>0.00830000000000001</v>
      </c>
      <c r="AS20" s="6" t="e">
        <f t="shared" si="6"/>
        <v>#REF!</v>
      </c>
    </row>
    <row r="21" spans="6:45" ht="19.5" customHeight="1">
      <c r="F21" s="89"/>
      <c r="G21" s="89"/>
      <c r="H21" s="83"/>
      <c r="I21" s="84"/>
      <c r="J21" s="85"/>
      <c r="K21" s="86"/>
      <c r="L21" s="86"/>
      <c r="M21" s="87"/>
      <c r="N21" s="87"/>
      <c r="O21" s="87"/>
      <c r="P21" s="87"/>
      <c r="Q21" s="88"/>
      <c r="R21" s="89"/>
      <c r="S21" s="89"/>
      <c r="T21" s="89"/>
      <c r="U21" s="89"/>
      <c r="V21" s="89"/>
      <c r="W21" s="89"/>
      <c r="X21" s="89"/>
      <c r="Z21" s="13" t="e">
        <f ca="1">COUNTIF(OFFSET($AS$2,1,0,'Tirage au sort'!$E$5,1),CONCATENATE("&gt;=",AS21))</f>
        <v>#REF!</v>
      </c>
      <c r="AA21" s="14" t="s">
        <v>164</v>
      </c>
      <c r="AB21" s="7" t="e">
        <f ca="1" t="shared" si="7"/>
        <v>#REF!</v>
      </c>
      <c r="AC21" s="7" t="e">
        <f ca="1" t="shared" si="8"/>
        <v>#REF!</v>
      </c>
      <c r="AD21" s="7" t="e">
        <f ca="1" t="shared" si="9"/>
        <v>#REF!</v>
      </c>
      <c r="AE21" s="7" t="e">
        <f ca="1" t="shared" si="10"/>
        <v>#REF!</v>
      </c>
      <c r="AF21" s="7" t="e">
        <f ca="1" t="shared" si="0"/>
        <v>#REF!</v>
      </c>
      <c r="AG21" s="7" t="e">
        <f ca="1" t="shared" si="1"/>
        <v>#REF!</v>
      </c>
      <c r="AH21" s="7" t="e">
        <f ca="1" t="shared" si="2"/>
        <v>#REF!</v>
      </c>
      <c r="AI21" s="7" t="e">
        <f ca="1" t="shared" si="3"/>
        <v>#REF!</v>
      </c>
      <c r="AJ21" s="6" t="e">
        <f t="shared" si="4"/>
        <v>#REF!</v>
      </c>
      <c r="AK21" s="6" t="e">
        <f t="shared" si="11"/>
        <v>#REF!</v>
      </c>
      <c r="AL21" s="6" t="e">
        <f t="shared" si="12"/>
        <v>#REF!</v>
      </c>
      <c r="AM21" s="6" t="e">
        <f t="shared" si="13"/>
        <v>#REF!</v>
      </c>
      <c r="AN21" s="6" t="e">
        <f t="shared" si="14"/>
        <v>#REF!</v>
      </c>
      <c r="AO21" s="15" t="e">
        <f t="shared" si="15"/>
        <v>#REF!</v>
      </c>
      <c r="AP21" s="15" t="e">
        <f t="shared" si="16"/>
        <v>#REF!</v>
      </c>
      <c r="AQ21" s="6" t="e">
        <f t="shared" si="5"/>
        <v>#REF!</v>
      </c>
      <c r="AR21" s="6">
        <f t="shared" si="17"/>
        <v>0.008200000000000011</v>
      </c>
      <c r="AS21" s="6" t="e">
        <f t="shared" si="6"/>
        <v>#REF!</v>
      </c>
    </row>
    <row r="22" spans="6:45" ht="19.5" customHeight="1">
      <c r="F22" s="131"/>
      <c r="G22" s="89"/>
      <c r="H22" s="83"/>
      <c r="I22" s="84"/>
      <c r="J22" s="85"/>
      <c r="K22" s="86"/>
      <c r="L22" s="86"/>
      <c r="M22" s="87"/>
      <c r="N22" s="87"/>
      <c r="O22" s="87"/>
      <c r="P22" s="87"/>
      <c r="Q22" s="88"/>
      <c r="R22" s="89"/>
      <c r="S22" s="89"/>
      <c r="T22" s="89"/>
      <c r="U22" s="89"/>
      <c r="V22" s="89"/>
      <c r="W22" s="89"/>
      <c r="X22" s="89"/>
      <c r="Z22" s="13" t="e">
        <f ca="1">COUNTIF(OFFSET($AS$2,1,0,'Tirage au sort'!$E$5,1),CONCATENATE("&gt;=",AS22))</f>
        <v>#REF!</v>
      </c>
      <c r="AA22" s="14" t="s">
        <v>165</v>
      </c>
      <c r="AB22" s="7" t="e">
        <f ca="1" t="shared" si="7"/>
        <v>#REF!</v>
      </c>
      <c r="AC22" s="7" t="e">
        <f ca="1" t="shared" si="8"/>
        <v>#REF!</v>
      </c>
      <c r="AD22" s="7" t="e">
        <f ca="1" t="shared" si="9"/>
        <v>#REF!</v>
      </c>
      <c r="AE22" s="7" t="e">
        <f ca="1" t="shared" si="10"/>
        <v>#REF!</v>
      </c>
      <c r="AF22" s="7" t="e">
        <f ca="1" t="shared" si="0"/>
        <v>#REF!</v>
      </c>
      <c r="AG22" s="7" t="e">
        <f ca="1" t="shared" si="1"/>
        <v>#REF!</v>
      </c>
      <c r="AH22" s="7" t="e">
        <f ca="1" t="shared" si="2"/>
        <v>#REF!</v>
      </c>
      <c r="AI22" s="7" t="e">
        <f ca="1" t="shared" si="3"/>
        <v>#REF!</v>
      </c>
      <c r="AJ22" s="6" t="e">
        <f t="shared" si="4"/>
        <v>#REF!</v>
      </c>
      <c r="AK22" s="6" t="e">
        <f t="shared" si="11"/>
        <v>#REF!</v>
      </c>
      <c r="AL22" s="6" t="e">
        <f t="shared" si="12"/>
        <v>#REF!</v>
      </c>
      <c r="AM22" s="6" t="e">
        <f t="shared" si="13"/>
        <v>#REF!</v>
      </c>
      <c r="AN22" s="6" t="e">
        <f t="shared" si="14"/>
        <v>#REF!</v>
      </c>
      <c r="AO22" s="15" t="e">
        <f t="shared" si="15"/>
        <v>#REF!</v>
      </c>
      <c r="AP22" s="15" t="e">
        <f t="shared" si="16"/>
        <v>#REF!</v>
      </c>
      <c r="AQ22" s="6" t="e">
        <f t="shared" si="5"/>
        <v>#REF!</v>
      </c>
      <c r="AR22" s="6">
        <f t="shared" si="17"/>
        <v>0.008100000000000012</v>
      </c>
      <c r="AS22" s="6" t="e">
        <f t="shared" si="6"/>
        <v>#REF!</v>
      </c>
    </row>
    <row r="23" spans="6:45" ht="19.5" customHeight="1">
      <c r="F23" s="131"/>
      <c r="G23" s="89"/>
      <c r="H23" s="83"/>
      <c r="I23" s="84"/>
      <c r="J23" s="85"/>
      <c r="K23" s="86"/>
      <c r="L23" s="86"/>
      <c r="M23" s="87"/>
      <c r="N23" s="87"/>
      <c r="O23" s="87"/>
      <c r="P23" s="87"/>
      <c r="Q23" s="88"/>
      <c r="R23" s="89"/>
      <c r="S23" s="89"/>
      <c r="T23" s="89"/>
      <c r="U23" s="89"/>
      <c r="V23" s="89"/>
      <c r="W23" s="89"/>
      <c r="X23" s="89"/>
      <c r="Z23" s="13" t="e">
        <f ca="1">COUNTIF(OFFSET($AS$2,1,0,'Tirage au sort'!$E$5,1),CONCATENATE("&gt;=",AS23))</f>
        <v>#REF!</v>
      </c>
      <c r="AA23" s="4" t="s">
        <v>166</v>
      </c>
      <c r="AB23" s="7" t="e">
        <f ca="1" t="shared" si="7"/>
        <v>#REF!</v>
      </c>
      <c r="AC23" s="7" t="e">
        <f ca="1" t="shared" si="8"/>
        <v>#REF!</v>
      </c>
      <c r="AD23" s="7" t="e">
        <f ca="1" t="shared" si="9"/>
        <v>#REF!</v>
      </c>
      <c r="AE23" s="7" t="e">
        <f ca="1" t="shared" si="10"/>
        <v>#REF!</v>
      </c>
      <c r="AF23" s="7" t="e">
        <f ca="1" t="shared" si="0"/>
        <v>#REF!</v>
      </c>
      <c r="AG23" s="7" t="e">
        <f ca="1" t="shared" si="1"/>
        <v>#REF!</v>
      </c>
      <c r="AH23" s="7" t="e">
        <f ca="1" t="shared" si="2"/>
        <v>#REF!</v>
      </c>
      <c r="AI23" s="7" t="e">
        <f ca="1" t="shared" si="3"/>
        <v>#REF!</v>
      </c>
      <c r="AJ23" s="6" t="e">
        <f t="shared" si="4"/>
        <v>#REF!</v>
      </c>
      <c r="AK23" s="6" t="e">
        <f t="shared" si="11"/>
        <v>#REF!</v>
      </c>
      <c r="AL23" s="6" t="e">
        <f t="shared" si="12"/>
        <v>#REF!</v>
      </c>
      <c r="AM23" s="6" t="e">
        <f t="shared" si="13"/>
        <v>#REF!</v>
      </c>
      <c r="AN23" s="6" t="e">
        <f t="shared" si="14"/>
        <v>#REF!</v>
      </c>
      <c r="AO23" s="15" t="e">
        <f t="shared" si="15"/>
        <v>#REF!</v>
      </c>
      <c r="AP23" s="15" t="e">
        <f t="shared" si="16"/>
        <v>#REF!</v>
      </c>
      <c r="AQ23" s="6" t="e">
        <f t="shared" si="5"/>
        <v>#REF!</v>
      </c>
      <c r="AR23" s="6">
        <f t="shared" si="17"/>
        <v>0.008000000000000012</v>
      </c>
      <c r="AS23" s="6" t="e">
        <f t="shared" si="6"/>
        <v>#REF!</v>
      </c>
    </row>
    <row r="24" spans="6:45" ht="19.5" customHeight="1">
      <c r="F24" s="131"/>
      <c r="G24" s="89"/>
      <c r="H24" s="83"/>
      <c r="I24" s="84"/>
      <c r="J24" s="85"/>
      <c r="K24" s="86"/>
      <c r="L24" s="86"/>
      <c r="M24" s="87"/>
      <c r="N24" s="87"/>
      <c r="O24" s="87"/>
      <c r="P24" s="87"/>
      <c r="Q24" s="88"/>
      <c r="R24" s="89"/>
      <c r="S24" s="89"/>
      <c r="T24" s="89"/>
      <c r="U24" s="89"/>
      <c r="V24" s="89"/>
      <c r="W24" s="89"/>
      <c r="X24" s="89"/>
      <c r="Z24" s="13" t="e">
        <f ca="1">COUNTIF(OFFSET($AS$2,1,0,'Tirage au sort'!$E$5,1),CONCATENATE("&gt;=",AS24))</f>
        <v>#REF!</v>
      </c>
      <c r="AA24" s="4" t="s">
        <v>168</v>
      </c>
      <c r="AB24" s="7" t="e">
        <f ca="1" t="shared" si="7"/>
        <v>#REF!</v>
      </c>
      <c r="AC24" s="7" t="e">
        <f ca="1" t="shared" si="8"/>
        <v>#REF!</v>
      </c>
      <c r="AD24" s="7" t="e">
        <f ca="1" t="shared" si="9"/>
        <v>#REF!</v>
      </c>
      <c r="AE24" s="7" t="e">
        <f ca="1" t="shared" si="10"/>
        <v>#REF!</v>
      </c>
      <c r="AF24" s="7" t="e">
        <f ca="1" t="shared" si="0"/>
        <v>#REF!</v>
      </c>
      <c r="AG24" s="7" t="e">
        <f ca="1" t="shared" si="1"/>
        <v>#REF!</v>
      </c>
      <c r="AH24" s="7" t="e">
        <f ca="1" t="shared" si="2"/>
        <v>#REF!</v>
      </c>
      <c r="AI24" s="7" t="e">
        <f ca="1" t="shared" si="3"/>
        <v>#REF!</v>
      </c>
      <c r="AJ24" s="6" t="e">
        <f t="shared" si="4"/>
        <v>#REF!</v>
      </c>
      <c r="AK24" s="6" t="e">
        <f t="shared" si="11"/>
        <v>#REF!</v>
      </c>
      <c r="AL24" s="6" t="e">
        <f t="shared" si="12"/>
        <v>#REF!</v>
      </c>
      <c r="AM24" s="6" t="e">
        <f t="shared" si="13"/>
        <v>#REF!</v>
      </c>
      <c r="AN24" s="6" t="e">
        <f t="shared" si="14"/>
        <v>#REF!</v>
      </c>
      <c r="AO24" s="15" t="e">
        <f t="shared" si="15"/>
        <v>#REF!</v>
      </c>
      <c r="AP24" s="15" t="e">
        <f t="shared" si="16"/>
        <v>#REF!</v>
      </c>
      <c r="AQ24" s="6" t="e">
        <f t="shared" si="5"/>
        <v>#REF!</v>
      </c>
      <c r="AR24" s="6">
        <f t="shared" si="17"/>
        <v>0.007900000000000013</v>
      </c>
      <c r="AS24" s="6" t="e">
        <f t="shared" si="6"/>
        <v>#REF!</v>
      </c>
    </row>
    <row r="25" spans="6:45" ht="19.5" customHeight="1">
      <c r="F25" s="89"/>
      <c r="G25" s="89"/>
      <c r="H25" s="83"/>
      <c r="I25" s="84"/>
      <c r="J25" s="85"/>
      <c r="K25" s="86"/>
      <c r="L25" s="86"/>
      <c r="M25" s="87"/>
      <c r="N25" s="87"/>
      <c r="O25" s="87"/>
      <c r="P25" s="87"/>
      <c r="Q25" s="88"/>
      <c r="R25" s="89"/>
      <c r="S25" s="89"/>
      <c r="T25" s="89"/>
      <c r="U25" s="89"/>
      <c r="V25" s="89"/>
      <c r="W25" s="89"/>
      <c r="X25" s="89"/>
      <c r="Z25" s="13" t="e">
        <f ca="1">COUNTIF(OFFSET($AS$2,1,0,'Tirage au sort'!$E$5,1),CONCATENATE("&gt;=",AS25))</f>
        <v>#REF!</v>
      </c>
      <c r="AA25" s="4" t="s">
        <v>165</v>
      </c>
      <c r="AB25" s="7" t="e">
        <f ca="1" t="shared" si="7"/>
        <v>#REF!</v>
      </c>
      <c r="AC25" s="7" t="e">
        <f ca="1" t="shared" si="8"/>
        <v>#REF!</v>
      </c>
      <c r="AD25" s="7" t="e">
        <f ca="1" t="shared" si="9"/>
        <v>#REF!</v>
      </c>
      <c r="AE25" s="7" t="e">
        <f ca="1" t="shared" si="10"/>
        <v>#REF!</v>
      </c>
      <c r="AF25" s="7" t="e">
        <f ca="1" t="shared" si="0"/>
        <v>#REF!</v>
      </c>
      <c r="AG25" s="7" t="e">
        <f ca="1" t="shared" si="1"/>
        <v>#REF!</v>
      </c>
      <c r="AH25" s="7" t="e">
        <f ca="1" t="shared" si="2"/>
        <v>#REF!</v>
      </c>
      <c r="AI25" s="7" t="e">
        <f ca="1" t="shared" si="3"/>
        <v>#REF!</v>
      </c>
      <c r="AJ25" s="6" t="e">
        <f t="shared" si="4"/>
        <v>#REF!</v>
      </c>
      <c r="AK25" s="6" t="e">
        <f t="shared" si="11"/>
        <v>#REF!</v>
      </c>
      <c r="AL25" s="6" t="e">
        <f t="shared" si="12"/>
        <v>#REF!</v>
      </c>
      <c r="AM25" s="6" t="e">
        <f t="shared" si="13"/>
        <v>#REF!</v>
      </c>
      <c r="AN25" s="6" t="e">
        <f t="shared" si="14"/>
        <v>#REF!</v>
      </c>
      <c r="AO25" s="15" t="e">
        <f t="shared" si="15"/>
        <v>#REF!</v>
      </c>
      <c r="AP25" s="15" t="e">
        <f t="shared" si="16"/>
        <v>#REF!</v>
      </c>
      <c r="AQ25" s="6" t="e">
        <f t="shared" si="5"/>
        <v>#REF!</v>
      </c>
      <c r="AR25" s="6">
        <f t="shared" si="17"/>
        <v>0.007800000000000013</v>
      </c>
      <c r="AS25" s="6" t="e">
        <f t="shared" si="6"/>
        <v>#REF!</v>
      </c>
    </row>
    <row r="26" spans="6:45" ht="19.5" customHeight="1">
      <c r="F26" s="89"/>
      <c r="G26" s="89"/>
      <c r="H26" s="83"/>
      <c r="I26" s="84"/>
      <c r="J26" s="85"/>
      <c r="K26" s="86"/>
      <c r="L26" s="86"/>
      <c r="M26" s="87"/>
      <c r="N26" s="87"/>
      <c r="O26" s="87"/>
      <c r="P26" s="87"/>
      <c r="Q26" s="88"/>
      <c r="R26" s="89"/>
      <c r="S26" s="89"/>
      <c r="T26" s="89"/>
      <c r="U26" s="89"/>
      <c r="V26" s="89"/>
      <c r="W26" s="89"/>
      <c r="X26" s="89"/>
      <c r="Z26" s="13" t="e">
        <f ca="1">COUNTIF(OFFSET($AS$2,1,0,'Tirage au sort'!$E$5,1),CONCATENATE("&gt;=",AS26))</f>
        <v>#REF!</v>
      </c>
      <c r="AA26" s="4" t="s">
        <v>166</v>
      </c>
      <c r="AB26" s="7" t="e">
        <f ca="1" t="shared" si="7"/>
        <v>#REF!</v>
      </c>
      <c r="AC26" s="7" t="e">
        <f ca="1" t="shared" si="8"/>
        <v>#REF!</v>
      </c>
      <c r="AD26" s="7" t="e">
        <f ca="1" t="shared" si="9"/>
        <v>#REF!</v>
      </c>
      <c r="AE26" s="7" t="e">
        <f ca="1" t="shared" si="10"/>
        <v>#REF!</v>
      </c>
      <c r="AF26" s="7" t="e">
        <f ca="1" t="shared" si="0"/>
        <v>#REF!</v>
      </c>
      <c r="AG26" s="7" t="e">
        <f ca="1" t="shared" si="1"/>
        <v>#REF!</v>
      </c>
      <c r="AH26" s="7" t="e">
        <f ca="1" t="shared" si="2"/>
        <v>#REF!</v>
      </c>
      <c r="AI26" s="7" t="e">
        <f ca="1" t="shared" si="3"/>
        <v>#REF!</v>
      </c>
      <c r="AJ26" s="6" t="e">
        <f t="shared" si="4"/>
        <v>#REF!</v>
      </c>
      <c r="AK26" s="6" t="e">
        <f t="shared" si="11"/>
        <v>#REF!</v>
      </c>
      <c r="AL26" s="6" t="e">
        <f t="shared" si="12"/>
        <v>#REF!</v>
      </c>
      <c r="AM26" s="6" t="e">
        <f t="shared" si="13"/>
        <v>#REF!</v>
      </c>
      <c r="AN26" s="6" t="e">
        <f t="shared" si="14"/>
        <v>#REF!</v>
      </c>
      <c r="AO26" s="15" t="e">
        <f t="shared" si="15"/>
        <v>#REF!</v>
      </c>
      <c r="AP26" s="15" t="e">
        <f t="shared" si="16"/>
        <v>#REF!</v>
      </c>
      <c r="AQ26" s="6" t="e">
        <f t="shared" si="5"/>
        <v>#REF!</v>
      </c>
      <c r="AR26" s="6">
        <f t="shared" si="17"/>
        <v>0.007700000000000012</v>
      </c>
      <c r="AS26" s="6" t="e">
        <f t="shared" si="6"/>
        <v>#REF!</v>
      </c>
    </row>
    <row r="27" spans="6:45" ht="19.5" customHeight="1">
      <c r="F27" s="89"/>
      <c r="G27" s="89"/>
      <c r="H27" s="83"/>
      <c r="I27" s="84"/>
      <c r="J27" s="85"/>
      <c r="K27" s="86"/>
      <c r="L27" s="86"/>
      <c r="M27" s="87"/>
      <c r="N27" s="87"/>
      <c r="O27" s="87"/>
      <c r="P27" s="87"/>
      <c r="Q27" s="88"/>
      <c r="R27" s="89"/>
      <c r="S27" s="89"/>
      <c r="T27" s="89"/>
      <c r="U27" s="89"/>
      <c r="V27" s="89"/>
      <c r="W27" s="89"/>
      <c r="X27" s="89"/>
      <c r="Z27" s="13" t="e">
        <f ca="1">COUNTIF(OFFSET($AS$2,1,0,'Tirage au sort'!$E$5,1),CONCATENATE("&gt;=",AS27))</f>
        <v>#REF!</v>
      </c>
      <c r="AA27" s="4" t="s">
        <v>167</v>
      </c>
      <c r="AB27" s="7" t="e">
        <f ca="1" t="shared" si="7"/>
        <v>#REF!</v>
      </c>
      <c r="AC27" s="7" t="e">
        <f ca="1" t="shared" si="8"/>
        <v>#REF!</v>
      </c>
      <c r="AD27" s="7" t="e">
        <f ca="1" t="shared" si="9"/>
        <v>#REF!</v>
      </c>
      <c r="AE27" s="7" t="e">
        <f ca="1" t="shared" si="10"/>
        <v>#REF!</v>
      </c>
      <c r="AF27" s="7" t="e">
        <f ca="1" t="shared" si="0"/>
        <v>#REF!</v>
      </c>
      <c r="AG27" s="7" t="e">
        <f ca="1" t="shared" si="1"/>
        <v>#REF!</v>
      </c>
      <c r="AH27" s="7" t="e">
        <f ca="1" t="shared" si="2"/>
        <v>#REF!</v>
      </c>
      <c r="AI27" s="7" t="e">
        <f ca="1" t="shared" si="3"/>
        <v>#REF!</v>
      </c>
      <c r="AJ27" s="6" t="e">
        <f t="shared" si="4"/>
        <v>#REF!</v>
      </c>
      <c r="AK27" s="6" t="e">
        <f t="shared" si="11"/>
        <v>#REF!</v>
      </c>
      <c r="AL27" s="6" t="e">
        <f t="shared" si="12"/>
        <v>#REF!</v>
      </c>
      <c r="AM27" s="6" t="e">
        <f t="shared" si="13"/>
        <v>#REF!</v>
      </c>
      <c r="AN27" s="6" t="e">
        <f t="shared" si="14"/>
        <v>#REF!</v>
      </c>
      <c r="AO27" s="15" t="e">
        <f t="shared" si="15"/>
        <v>#REF!</v>
      </c>
      <c r="AP27" s="15" t="e">
        <f t="shared" si="16"/>
        <v>#REF!</v>
      </c>
      <c r="AQ27" s="6" t="e">
        <f t="shared" si="5"/>
        <v>#REF!</v>
      </c>
      <c r="AR27" s="6">
        <f t="shared" si="17"/>
        <v>0.007600000000000012</v>
      </c>
      <c r="AS27" s="6" t="e">
        <f t="shared" si="6"/>
        <v>#REF!</v>
      </c>
    </row>
    <row r="28" spans="6:45" ht="19.5" customHeight="1">
      <c r="F28" s="89"/>
      <c r="G28" s="89"/>
      <c r="H28" s="83"/>
      <c r="I28" s="84"/>
      <c r="J28" s="85"/>
      <c r="K28" s="86"/>
      <c r="L28" s="86"/>
      <c r="M28" s="87"/>
      <c r="N28" s="87"/>
      <c r="O28" s="87"/>
      <c r="P28" s="87"/>
      <c r="Q28" s="88"/>
      <c r="R28" s="89"/>
      <c r="S28" s="89"/>
      <c r="T28" s="89"/>
      <c r="U28" s="89"/>
      <c r="V28" s="89"/>
      <c r="W28" s="89"/>
      <c r="X28" s="89"/>
      <c r="Z28" s="13" t="e">
        <f ca="1">COUNTIF(OFFSET($AS$2,1,0,'Tirage au sort'!$E$5,1),CONCATENATE("&gt;=",AS28))</f>
        <v>#REF!</v>
      </c>
      <c r="AA28" s="4" t="s">
        <v>168</v>
      </c>
      <c r="AB28" s="7" t="e">
        <f ca="1" t="shared" si="7"/>
        <v>#REF!</v>
      </c>
      <c r="AC28" s="7" t="e">
        <f ca="1" t="shared" si="8"/>
        <v>#REF!</v>
      </c>
      <c r="AD28" s="7" t="e">
        <f ca="1" t="shared" si="9"/>
        <v>#REF!</v>
      </c>
      <c r="AE28" s="7" t="e">
        <f ca="1" t="shared" si="10"/>
        <v>#REF!</v>
      </c>
      <c r="AF28" s="7" t="e">
        <f ca="1" t="shared" si="0"/>
        <v>#REF!</v>
      </c>
      <c r="AG28" s="7" t="e">
        <f ca="1" t="shared" si="1"/>
        <v>#REF!</v>
      </c>
      <c r="AH28" s="7" t="e">
        <f ca="1" t="shared" si="2"/>
        <v>#REF!</v>
      </c>
      <c r="AI28" s="7" t="e">
        <f ca="1" t="shared" si="3"/>
        <v>#REF!</v>
      </c>
      <c r="AJ28" s="6" t="e">
        <f t="shared" si="4"/>
        <v>#REF!</v>
      </c>
      <c r="AK28" s="6" t="e">
        <f t="shared" si="11"/>
        <v>#REF!</v>
      </c>
      <c r="AL28" s="6" t="e">
        <f t="shared" si="12"/>
        <v>#REF!</v>
      </c>
      <c r="AM28" s="6" t="e">
        <f t="shared" si="13"/>
        <v>#REF!</v>
      </c>
      <c r="AN28" s="6" t="e">
        <f t="shared" si="14"/>
        <v>#REF!</v>
      </c>
      <c r="AO28" s="15" t="e">
        <f t="shared" si="15"/>
        <v>#REF!</v>
      </c>
      <c r="AP28" s="15" t="e">
        <f t="shared" si="16"/>
        <v>#REF!</v>
      </c>
      <c r="AQ28" s="6" t="e">
        <f t="shared" si="5"/>
        <v>#REF!</v>
      </c>
      <c r="AR28" s="6">
        <f t="shared" si="17"/>
        <v>0.007500000000000012</v>
      </c>
      <c r="AS28" s="6" t="e">
        <f t="shared" si="6"/>
        <v>#REF!</v>
      </c>
    </row>
    <row r="29" spans="6:45" ht="19.5" customHeight="1">
      <c r="F29" s="89"/>
      <c r="G29" s="89"/>
      <c r="H29" s="83"/>
      <c r="I29" s="84"/>
      <c r="J29" s="85"/>
      <c r="K29" s="86"/>
      <c r="L29" s="86"/>
      <c r="M29" s="87"/>
      <c r="N29" s="87"/>
      <c r="O29" s="87"/>
      <c r="P29" s="87"/>
      <c r="Q29" s="88"/>
      <c r="R29" s="89"/>
      <c r="S29" s="89"/>
      <c r="T29" s="89"/>
      <c r="U29" s="89"/>
      <c r="V29" s="89"/>
      <c r="W29" s="89"/>
      <c r="X29" s="89"/>
      <c r="Z29" s="13" t="e">
        <f ca="1">COUNTIF(OFFSET($AS$2,1,0,'Tirage au sort'!$E$5,1),CONCATENATE("&gt;=",AS29))</f>
        <v>#REF!</v>
      </c>
      <c r="AA29" s="4" t="s">
        <v>169</v>
      </c>
      <c r="AB29" s="7" t="e">
        <f ca="1" t="shared" si="7"/>
        <v>#REF!</v>
      </c>
      <c r="AC29" s="7" t="e">
        <f ca="1" t="shared" si="8"/>
        <v>#REF!</v>
      </c>
      <c r="AD29" s="7" t="e">
        <f ca="1" t="shared" si="9"/>
        <v>#REF!</v>
      </c>
      <c r="AE29" s="7" t="e">
        <f ca="1" t="shared" si="10"/>
        <v>#REF!</v>
      </c>
      <c r="AF29" s="7" t="e">
        <f ca="1" t="shared" si="0"/>
        <v>#REF!</v>
      </c>
      <c r="AG29" s="7" t="e">
        <f ca="1" t="shared" si="1"/>
        <v>#REF!</v>
      </c>
      <c r="AH29" s="7" t="e">
        <f ca="1" t="shared" si="2"/>
        <v>#REF!</v>
      </c>
      <c r="AI29" s="7" t="e">
        <f ca="1" t="shared" si="3"/>
        <v>#REF!</v>
      </c>
      <c r="AJ29" s="6" t="e">
        <f t="shared" si="4"/>
        <v>#REF!</v>
      </c>
      <c r="AK29" s="6" t="e">
        <f t="shared" si="11"/>
        <v>#REF!</v>
      </c>
      <c r="AL29" s="6" t="e">
        <f t="shared" si="12"/>
        <v>#REF!</v>
      </c>
      <c r="AM29" s="6" t="e">
        <f t="shared" si="13"/>
        <v>#REF!</v>
      </c>
      <c r="AN29" s="6" t="e">
        <f t="shared" si="14"/>
        <v>#REF!</v>
      </c>
      <c r="AO29" s="15" t="e">
        <f t="shared" si="15"/>
        <v>#REF!</v>
      </c>
      <c r="AP29" s="15" t="e">
        <f t="shared" si="16"/>
        <v>#REF!</v>
      </c>
      <c r="AQ29" s="6" t="e">
        <f t="shared" si="5"/>
        <v>#REF!</v>
      </c>
      <c r="AR29" s="6">
        <f t="shared" si="17"/>
        <v>0.007400000000000012</v>
      </c>
      <c r="AS29" s="6" t="e">
        <f t="shared" si="6"/>
        <v>#REF!</v>
      </c>
    </row>
    <row r="30" spans="6:45" ht="19.5" customHeight="1">
      <c r="F30" s="89"/>
      <c r="G30" s="89"/>
      <c r="H30" s="83"/>
      <c r="I30" s="84"/>
      <c r="J30" s="85"/>
      <c r="K30" s="86"/>
      <c r="L30" s="86"/>
      <c r="M30" s="87"/>
      <c r="N30" s="87"/>
      <c r="O30" s="87"/>
      <c r="P30" s="87"/>
      <c r="Q30" s="88"/>
      <c r="R30" s="89"/>
      <c r="S30" s="89"/>
      <c r="T30" s="89"/>
      <c r="U30" s="89"/>
      <c r="V30" s="89"/>
      <c r="W30" s="89"/>
      <c r="X30" s="89"/>
      <c r="Z30" s="13" t="e">
        <f ca="1">COUNTIF(OFFSET($AS$2,1,0,'Tirage au sort'!$E$5,1),CONCATENATE("&gt;=",AS30))</f>
        <v>#REF!</v>
      </c>
      <c r="AA30" s="4" t="s">
        <v>107</v>
      </c>
      <c r="AB30" s="7" t="e">
        <f ca="1" t="shared" si="7"/>
        <v>#REF!</v>
      </c>
      <c r="AC30" s="7" t="e">
        <f ca="1" t="shared" si="8"/>
        <v>#REF!</v>
      </c>
      <c r="AD30" s="7" t="e">
        <f ca="1" t="shared" si="9"/>
        <v>#REF!</v>
      </c>
      <c r="AE30" s="7" t="e">
        <f ca="1" t="shared" si="10"/>
        <v>#REF!</v>
      </c>
      <c r="AF30" s="7" t="e">
        <f ca="1" t="shared" si="0"/>
        <v>#REF!</v>
      </c>
      <c r="AG30" s="7" t="e">
        <f ca="1" t="shared" si="1"/>
        <v>#REF!</v>
      </c>
      <c r="AH30" s="7" t="e">
        <f ca="1" t="shared" si="2"/>
        <v>#REF!</v>
      </c>
      <c r="AI30" s="7" t="e">
        <f ca="1" t="shared" si="3"/>
        <v>#REF!</v>
      </c>
      <c r="AJ30" s="6" t="e">
        <f t="shared" si="4"/>
        <v>#REF!</v>
      </c>
      <c r="AK30" s="6" t="e">
        <f t="shared" si="11"/>
        <v>#REF!</v>
      </c>
      <c r="AL30" s="6" t="e">
        <f t="shared" si="12"/>
        <v>#REF!</v>
      </c>
      <c r="AM30" s="6" t="e">
        <f t="shared" si="13"/>
        <v>#REF!</v>
      </c>
      <c r="AN30" s="6" t="e">
        <f t="shared" si="14"/>
        <v>#REF!</v>
      </c>
      <c r="AO30" s="15" t="e">
        <f t="shared" si="15"/>
        <v>#REF!</v>
      </c>
      <c r="AP30" s="15" t="e">
        <f t="shared" si="16"/>
        <v>#REF!</v>
      </c>
      <c r="AQ30" s="6" t="e">
        <f t="shared" si="5"/>
        <v>#REF!</v>
      </c>
      <c r="AR30" s="6">
        <f t="shared" si="17"/>
        <v>0.007300000000000011</v>
      </c>
      <c r="AS30" s="6" t="e">
        <f t="shared" si="6"/>
        <v>#REF!</v>
      </c>
    </row>
    <row r="31" spans="6:45" ht="19.5" customHeight="1">
      <c r="F31" s="89"/>
      <c r="G31" s="89"/>
      <c r="H31" s="83"/>
      <c r="I31" s="84"/>
      <c r="J31" s="85"/>
      <c r="K31" s="86"/>
      <c r="L31" s="86"/>
      <c r="M31" s="87"/>
      <c r="N31" s="87"/>
      <c r="O31" s="87"/>
      <c r="P31" s="87"/>
      <c r="Q31" s="88"/>
      <c r="R31" s="89"/>
      <c r="S31" s="89"/>
      <c r="T31" s="89"/>
      <c r="U31" s="89"/>
      <c r="V31" s="89"/>
      <c r="W31" s="89"/>
      <c r="X31" s="89"/>
      <c r="Z31" s="13" t="e">
        <f ca="1">COUNTIF(OFFSET($AS$2,1,0,'Tirage au sort'!$E$5,1),CONCATENATE("&gt;=",AS31))</f>
        <v>#REF!</v>
      </c>
      <c r="AA31" s="4" t="s">
        <v>108</v>
      </c>
      <c r="AB31" s="7" t="e">
        <f ca="1" t="shared" si="7"/>
        <v>#REF!</v>
      </c>
      <c r="AC31" s="7" t="e">
        <f ca="1" t="shared" si="8"/>
        <v>#REF!</v>
      </c>
      <c r="AD31" s="7" t="e">
        <f ca="1" t="shared" si="9"/>
        <v>#REF!</v>
      </c>
      <c r="AE31" s="7" t="e">
        <f ca="1" t="shared" si="10"/>
        <v>#REF!</v>
      </c>
      <c r="AF31" s="7" t="e">
        <f ca="1" t="shared" si="0"/>
        <v>#REF!</v>
      </c>
      <c r="AG31" s="7" t="e">
        <f ca="1" t="shared" si="1"/>
        <v>#REF!</v>
      </c>
      <c r="AH31" s="7" t="e">
        <f ca="1" t="shared" si="2"/>
        <v>#REF!</v>
      </c>
      <c r="AI31" s="7" t="e">
        <f ca="1" t="shared" si="3"/>
        <v>#REF!</v>
      </c>
      <c r="AJ31" s="6" t="e">
        <f t="shared" si="4"/>
        <v>#REF!</v>
      </c>
      <c r="AK31" s="6" t="e">
        <f t="shared" si="11"/>
        <v>#REF!</v>
      </c>
      <c r="AL31" s="6" t="e">
        <f t="shared" si="12"/>
        <v>#REF!</v>
      </c>
      <c r="AM31" s="6" t="e">
        <f t="shared" si="13"/>
        <v>#REF!</v>
      </c>
      <c r="AN31" s="6" t="e">
        <f t="shared" si="14"/>
        <v>#REF!</v>
      </c>
      <c r="AO31" s="15" t="e">
        <f t="shared" si="15"/>
        <v>#REF!</v>
      </c>
      <c r="AP31" s="15" t="e">
        <f t="shared" si="16"/>
        <v>#REF!</v>
      </c>
      <c r="AQ31" s="6" t="e">
        <f t="shared" si="5"/>
        <v>#REF!</v>
      </c>
      <c r="AR31" s="6">
        <f t="shared" si="17"/>
        <v>0.007200000000000011</v>
      </c>
      <c r="AS31" s="6" t="e">
        <f t="shared" si="6"/>
        <v>#REF!</v>
      </c>
    </row>
    <row r="32" spans="6:45" ht="19.5" customHeight="1">
      <c r="F32" s="89"/>
      <c r="G32" s="89"/>
      <c r="H32" s="83"/>
      <c r="I32" s="84"/>
      <c r="J32" s="85"/>
      <c r="K32" s="86"/>
      <c r="L32" s="86"/>
      <c r="M32" s="87"/>
      <c r="N32" s="87"/>
      <c r="O32" s="87"/>
      <c r="P32" s="87"/>
      <c r="Q32" s="88"/>
      <c r="R32" s="89"/>
      <c r="S32" s="89"/>
      <c r="T32" s="89"/>
      <c r="U32" s="89"/>
      <c r="V32" s="89"/>
      <c r="W32" s="89"/>
      <c r="X32" s="89"/>
      <c r="Z32" s="13" t="e">
        <f ca="1">COUNTIF(OFFSET($AS$2,1,0,'Tirage au sort'!$E$5,1),CONCATENATE("&gt;=",AS32))</f>
        <v>#REF!</v>
      </c>
      <c r="AA32" s="4" t="s">
        <v>109</v>
      </c>
      <c r="AB32" s="7" t="e">
        <f ca="1" t="shared" si="7"/>
        <v>#REF!</v>
      </c>
      <c r="AC32" s="7" t="e">
        <f ca="1" t="shared" si="8"/>
        <v>#REF!</v>
      </c>
      <c r="AD32" s="7" t="e">
        <f ca="1" t="shared" si="9"/>
        <v>#REF!</v>
      </c>
      <c r="AE32" s="7" t="e">
        <f ca="1" t="shared" si="10"/>
        <v>#REF!</v>
      </c>
      <c r="AF32" s="7" t="e">
        <f ca="1" t="shared" si="0"/>
        <v>#REF!</v>
      </c>
      <c r="AG32" s="7" t="e">
        <f ca="1" t="shared" si="1"/>
        <v>#REF!</v>
      </c>
      <c r="AH32" s="7" t="e">
        <f ca="1" t="shared" si="2"/>
        <v>#REF!</v>
      </c>
      <c r="AI32" s="7" t="e">
        <f ca="1" t="shared" si="3"/>
        <v>#REF!</v>
      </c>
      <c r="AJ32" s="6" t="e">
        <f t="shared" si="4"/>
        <v>#REF!</v>
      </c>
      <c r="AK32" s="6" t="e">
        <f t="shared" si="11"/>
        <v>#REF!</v>
      </c>
      <c r="AL32" s="6" t="e">
        <f t="shared" si="12"/>
        <v>#REF!</v>
      </c>
      <c r="AM32" s="6" t="e">
        <f t="shared" si="13"/>
        <v>#REF!</v>
      </c>
      <c r="AN32" s="6" t="e">
        <f t="shared" si="14"/>
        <v>#REF!</v>
      </c>
      <c r="AO32" s="15" t="e">
        <f t="shared" si="15"/>
        <v>#REF!</v>
      </c>
      <c r="AP32" s="15" t="e">
        <f t="shared" si="16"/>
        <v>#REF!</v>
      </c>
      <c r="AQ32" s="6" t="e">
        <f t="shared" si="5"/>
        <v>#REF!</v>
      </c>
      <c r="AR32" s="6">
        <f t="shared" si="17"/>
        <v>0.007100000000000011</v>
      </c>
      <c r="AS32" s="6" t="e">
        <f t="shared" si="6"/>
        <v>#REF!</v>
      </c>
    </row>
    <row r="33" spans="6:45" ht="19.5" customHeight="1">
      <c r="F33" s="89"/>
      <c r="G33" s="89"/>
      <c r="H33" s="83"/>
      <c r="I33" s="84"/>
      <c r="J33" s="85"/>
      <c r="K33" s="86"/>
      <c r="L33" s="86"/>
      <c r="M33" s="87"/>
      <c r="N33" s="87"/>
      <c r="O33" s="87"/>
      <c r="P33" s="87"/>
      <c r="Q33" s="88"/>
      <c r="R33" s="89"/>
      <c r="S33" s="89"/>
      <c r="T33" s="89"/>
      <c r="U33" s="89"/>
      <c r="V33" s="89"/>
      <c r="W33" s="89"/>
      <c r="X33" s="89"/>
      <c r="Z33" s="13" t="e">
        <f ca="1">COUNTIF(OFFSET($AS$2,1,0,'Tirage au sort'!$E$5,1),CONCATENATE("&gt;=",AS33))</f>
        <v>#REF!</v>
      </c>
      <c r="AA33" s="4" t="s">
        <v>17</v>
      </c>
      <c r="AB33" s="7" t="e">
        <f ca="1" t="shared" si="7"/>
        <v>#REF!</v>
      </c>
      <c r="AC33" s="7" t="e">
        <f ca="1" t="shared" si="8"/>
        <v>#REF!</v>
      </c>
      <c r="AD33" s="7" t="e">
        <f ca="1" t="shared" si="9"/>
        <v>#REF!</v>
      </c>
      <c r="AE33" s="7" t="e">
        <f ca="1" t="shared" si="10"/>
        <v>#REF!</v>
      </c>
      <c r="AF33" s="7" t="e">
        <f ca="1" t="shared" si="0"/>
        <v>#REF!</v>
      </c>
      <c r="AG33" s="7" t="e">
        <f ca="1" t="shared" si="1"/>
        <v>#REF!</v>
      </c>
      <c r="AH33" s="7" t="e">
        <f ca="1" t="shared" si="2"/>
        <v>#REF!</v>
      </c>
      <c r="AI33" s="7" t="e">
        <f ca="1" t="shared" si="3"/>
        <v>#REF!</v>
      </c>
      <c r="AJ33" s="6" t="e">
        <f t="shared" si="4"/>
        <v>#REF!</v>
      </c>
      <c r="AK33" s="6" t="e">
        <f t="shared" si="11"/>
        <v>#REF!</v>
      </c>
      <c r="AL33" s="6" t="e">
        <f t="shared" si="12"/>
        <v>#REF!</v>
      </c>
      <c r="AM33" s="6" t="e">
        <f t="shared" si="13"/>
        <v>#REF!</v>
      </c>
      <c r="AN33" s="6" t="e">
        <f t="shared" si="14"/>
        <v>#REF!</v>
      </c>
      <c r="AO33" s="15" t="e">
        <f t="shared" si="15"/>
        <v>#REF!</v>
      </c>
      <c r="AP33" s="15" t="e">
        <f t="shared" si="16"/>
        <v>#REF!</v>
      </c>
      <c r="AQ33" s="6" t="e">
        <f t="shared" si="5"/>
        <v>#REF!</v>
      </c>
      <c r="AR33" s="6">
        <f t="shared" si="17"/>
        <v>0.0070000000000000106</v>
      </c>
      <c r="AS33" s="6" t="e">
        <f t="shared" si="6"/>
        <v>#REF!</v>
      </c>
    </row>
    <row r="34" spans="6:45" ht="19.5" customHeight="1">
      <c r="F34" s="89"/>
      <c r="G34" s="89"/>
      <c r="H34" s="83"/>
      <c r="I34" s="84"/>
      <c r="J34" s="85"/>
      <c r="K34" s="86"/>
      <c r="L34" s="86"/>
      <c r="M34" s="87"/>
      <c r="N34" s="87"/>
      <c r="O34" s="87"/>
      <c r="P34" s="87"/>
      <c r="Q34" s="88"/>
      <c r="R34" s="89"/>
      <c r="S34" s="89"/>
      <c r="T34" s="89"/>
      <c r="U34" s="89"/>
      <c r="V34" s="89"/>
      <c r="W34" s="89"/>
      <c r="X34" s="89"/>
      <c r="Z34" s="13" t="e">
        <f ca="1">COUNTIF(OFFSET($AS$2,1,0,'Tirage au sort'!$E$5,1),CONCATENATE("&gt;=",AS34))</f>
        <v>#REF!</v>
      </c>
      <c r="AA34" s="4" t="s">
        <v>80</v>
      </c>
      <c r="AB34" s="7" t="e">
        <f ca="1" t="shared" si="7"/>
        <v>#REF!</v>
      </c>
      <c r="AC34" s="7" t="e">
        <f ca="1" t="shared" si="8"/>
        <v>#REF!</v>
      </c>
      <c r="AD34" s="7" t="e">
        <f ca="1" t="shared" si="9"/>
        <v>#REF!</v>
      </c>
      <c r="AE34" s="7" t="e">
        <f ca="1" t="shared" si="10"/>
        <v>#REF!</v>
      </c>
      <c r="AF34" s="7" t="e">
        <f ca="1" t="shared" si="0"/>
        <v>#REF!</v>
      </c>
      <c r="AG34" s="7" t="e">
        <f ca="1" t="shared" si="1"/>
        <v>#REF!</v>
      </c>
      <c r="AH34" s="7" t="e">
        <f ca="1" t="shared" si="2"/>
        <v>#REF!</v>
      </c>
      <c r="AI34" s="7" t="e">
        <f ca="1" t="shared" si="3"/>
        <v>#REF!</v>
      </c>
      <c r="AJ34" s="6" t="e">
        <f t="shared" si="4"/>
        <v>#REF!</v>
      </c>
      <c r="AK34" s="6" t="e">
        <f t="shared" si="11"/>
        <v>#REF!</v>
      </c>
      <c r="AL34" s="6" t="e">
        <f t="shared" si="12"/>
        <v>#REF!</v>
      </c>
      <c r="AM34" s="6" t="e">
        <f t="shared" si="13"/>
        <v>#REF!</v>
      </c>
      <c r="AN34" s="6" t="e">
        <f t="shared" si="14"/>
        <v>#REF!</v>
      </c>
      <c r="AO34" s="15" t="e">
        <f t="shared" si="15"/>
        <v>#REF!</v>
      </c>
      <c r="AP34" s="15" t="e">
        <f t="shared" si="16"/>
        <v>#REF!</v>
      </c>
      <c r="AQ34" s="6" t="e">
        <f t="shared" si="5"/>
        <v>#REF!</v>
      </c>
      <c r="AR34" s="6">
        <f t="shared" si="17"/>
        <v>0.00690000000000001</v>
      </c>
      <c r="AS34" s="6" t="e">
        <f t="shared" si="6"/>
        <v>#REF!</v>
      </c>
    </row>
    <row r="35" spans="6:45" ht="19.5" customHeight="1">
      <c r="F35" s="89"/>
      <c r="G35" s="89"/>
      <c r="H35" s="83"/>
      <c r="I35" s="84"/>
      <c r="J35" s="85"/>
      <c r="K35" s="86"/>
      <c r="L35" s="86"/>
      <c r="M35" s="87"/>
      <c r="N35" s="87"/>
      <c r="O35" s="87"/>
      <c r="P35" s="87"/>
      <c r="Q35" s="88"/>
      <c r="R35" s="89"/>
      <c r="S35" s="89"/>
      <c r="T35" s="89"/>
      <c r="U35" s="89"/>
      <c r="V35" s="89"/>
      <c r="W35" s="89"/>
      <c r="X35" s="89"/>
      <c r="Z35" s="13" t="e">
        <f ca="1">COUNTIF(OFFSET($AS$2,1,0,'Tirage au sort'!$E$5,1),CONCATENATE("&gt;=",AS35))</f>
        <v>#REF!</v>
      </c>
      <c r="AA35" s="4" t="s">
        <v>16</v>
      </c>
      <c r="AB35" s="7" t="e">
        <f ca="1">COUNTIF(OFFSET($W$3,0,0,$V$1,2),"="&amp;AA35&amp;"_G0")</f>
        <v>#REF!</v>
      </c>
      <c r="AC35" s="7" t="e">
        <f ca="1">COUNTIF(OFFSET($W$3,0,0,$V$1,2),"="&amp;AA35&amp;"_G1")</f>
        <v>#REF!</v>
      </c>
      <c r="AD35" s="7" t="e">
        <f ca="1">COUNTIF(OFFSET($W$3,0,0,$V$1,2),"="&amp;AA35&amp;"_P1")</f>
        <v>#REF!</v>
      </c>
      <c r="AE35" s="7" t="e">
        <f ca="1">COUNTIF(OFFSET($W$3,0,0,$V$1,2),"="&amp;AA35&amp;"_P0")</f>
        <v>#REF!</v>
      </c>
      <c r="AF35" s="7" t="e">
        <f ca="1" t="shared" si="0"/>
        <v>#REF!</v>
      </c>
      <c r="AG35" s="7" t="e">
        <f ca="1" t="shared" si="1"/>
        <v>#REF!</v>
      </c>
      <c r="AH35" s="7" t="e">
        <f ca="1" t="shared" si="2"/>
        <v>#REF!</v>
      </c>
      <c r="AI35" s="7" t="e">
        <f ca="1" t="shared" si="3"/>
        <v>#REF!</v>
      </c>
      <c r="AJ35" s="6" t="e">
        <f t="shared" si="4"/>
        <v>#REF!</v>
      </c>
      <c r="AK35" s="6" t="e">
        <f>SUM(AB35:AE35)</f>
        <v>#REF!</v>
      </c>
      <c r="AL35" s="6" t="e">
        <f>IF(AK35=0,0,AJ35/AK35)</f>
        <v>#REF!</v>
      </c>
      <c r="AM35" s="6" t="e">
        <f>IF(AK35=0,0,AH35/AK35)</f>
        <v>#REF!</v>
      </c>
      <c r="AN35" s="6" t="e">
        <f t="shared" si="14"/>
        <v>#REF!</v>
      </c>
      <c r="AO35" s="15" t="e">
        <f>IF(AK35=0,0,AF35/AK35)</f>
        <v>#REF!</v>
      </c>
      <c r="AP35" s="15" t="e">
        <f t="shared" si="16"/>
        <v>#REF!</v>
      </c>
      <c r="AQ35" s="6" t="e">
        <f t="shared" si="5"/>
        <v>#REF!</v>
      </c>
      <c r="AR35" s="6">
        <f t="shared" si="17"/>
        <v>0.00680000000000001</v>
      </c>
      <c r="AS35" s="6" t="e">
        <f t="shared" si="6"/>
        <v>#REF!</v>
      </c>
    </row>
    <row r="36" spans="6:45" ht="19.5" customHeight="1">
      <c r="F36" s="89"/>
      <c r="G36" s="89"/>
      <c r="H36" s="83"/>
      <c r="I36" s="84"/>
      <c r="J36" s="85"/>
      <c r="K36" s="86"/>
      <c r="L36" s="86"/>
      <c r="M36" s="87"/>
      <c r="N36" s="87"/>
      <c r="O36" s="87"/>
      <c r="P36" s="87"/>
      <c r="Q36" s="88"/>
      <c r="R36" s="89"/>
      <c r="S36" s="89"/>
      <c r="T36" s="89"/>
      <c r="U36" s="89"/>
      <c r="V36" s="89"/>
      <c r="W36" s="89"/>
      <c r="X36" s="89"/>
      <c r="Z36" s="13" t="e">
        <f ca="1">COUNTIF(OFFSET($AS$2,1,0,'Tirage au sort'!$E$5,1),CONCATENATE("&gt;=",AS36))</f>
        <v>#REF!</v>
      </c>
      <c r="AA36" s="4" t="s">
        <v>75</v>
      </c>
      <c r="AB36" s="7" t="e">
        <f aca="true" ca="1" t="shared" si="18" ref="AB36:AB42">COUNTIF(OFFSET($W$3,0,0,$V$1,2),"="&amp;AA36&amp;"_G0")</f>
        <v>#REF!</v>
      </c>
      <c r="AC36" s="7" t="e">
        <f aca="true" ca="1" t="shared" si="19" ref="AC36:AC42">COUNTIF(OFFSET($W$3,0,0,$V$1,2),"="&amp;AA36&amp;"_G1")</f>
        <v>#REF!</v>
      </c>
      <c r="AD36" s="7" t="e">
        <f aca="true" ca="1" t="shared" si="20" ref="AD36:AD42">COUNTIF(OFFSET($W$3,0,0,$V$1,2),"="&amp;AA36&amp;"_P1")</f>
        <v>#REF!</v>
      </c>
      <c r="AE36" s="7" t="e">
        <f aca="true" ca="1" t="shared" si="21" ref="AE36:AE42">COUNTIF(OFFSET($W$3,0,0,$V$1,2),"="&amp;AA36&amp;"_P0")</f>
        <v>#REF!</v>
      </c>
      <c r="AF36" s="7" t="e">
        <f ca="1" t="shared" si="0"/>
        <v>#REF!</v>
      </c>
      <c r="AG36" s="7" t="e">
        <f ca="1" t="shared" si="1"/>
        <v>#REF!</v>
      </c>
      <c r="AH36" s="7" t="e">
        <f ca="1" t="shared" si="2"/>
        <v>#REF!</v>
      </c>
      <c r="AI36" s="7" t="e">
        <f ca="1" t="shared" si="3"/>
        <v>#REF!</v>
      </c>
      <c r="AJ36" s="6" t="e">
        <f t="shared" si="4"/>
        <v>#REF!</v>
      </c>
      <c r="AK36" s="6" t="e">
        <f aca="true" t="shared" si="22" ref="AK36:AK42">SUM(AB36:AE36)</f>
        <v>#REF!</v>
      </c>
      <c r="AL36" s="6" t="e">
        <f aca="true" t="shared" si="23" ref="AL36:AL42">IF(AK36=0,0,AJ36/AK36)</f>
        <v>#REF!</v>
      </c>
      <c r="AM36" s="6" t="e">
        <f aca="true" t="shared" si="24" ref="AM36:AM42">IF(AK36=0,0,AH36/AK36)</f>
        <v>#REF!</v>
      </c>
      <c r="AN36" s="6" t="e">
        <f t="shared" si="14"/>
        <v>#REF!</v>
      </c>
      <c r="AO36" s="15" t="e">
        <f aca="true" t="shared" si="25" ref="AO36:AO42">IF(AK36=0,0,AF36/AK36)</f>
        <v>#REF!</v>
      </c>
      <c r="AP36" s="15" t="e">
        <f t="shared" si="16"/>
        <v>#REF!</v>
      </c>
      <c r="AQ36" s="6" t="e">
        <f t="shared" si="5"/>
        <v>#REF!</v>
      </c>
      <c r="AR36" s="6">
        <f t="shared" si="17"/>
        <v>0.00670000000000001</v>
      </c>
      <c r="AS36" s="6" t="e">
        <f t="shared" si="6"/>
        <v>#REF!</v>
      </c>
    </row>
    <row r="37" spans="6:45" ht="19.5" customHeight="1">
      <c r="F37" s="89"/>
      <c r="G37" s="89"/>
      <c r="H37" s="83"/>
      <c r="I37" s="84"/>
      <c r="J37" s="85"/>
      <c r="K37" s="86"/>
      <c r="L37" s="86"/>
      <c r="M37" s="87"/>
      <c r="N37" s="87"/>
      <c r="O37" s="87"/>
      <c r="P37" s="87"/>
      <c r="Q37" s="88"/>
      <c r="R37" s="89"/>
      <c r="S37" s="89"/>
      <c r="T37" s="89"/>
      <c r="U37" s="89"/>
      <c r="V37" s="89"/>
      <c r="W37" s="89"/>
      <c r="X37" s="89"/>
      <c r="Z37" s="13" t="e">
        <f ca="1">COUNTIF(OFFSET($AS$2,1,0,'Tirage au sort'!$E$5,1),CONCATENATE("&gt;=",AS37))</f>
        <v>#REF!</v>
      </c>
      <c r="AA37" s="4" t="s">
        <v>79</v>
      </c>
      <c r="AB37" s="7" t="e">
        <f ca="1" t="shared" si="18"/>
        <v>#REF!</v>
      </c>
      <c r="AC37" s="7" t="e">
        <f ca="1" t="shared" si="19"/>
        <v>#REF!</v>
      </c>
      <c r="AD37" s="7" t="e">
        <f ca="1" t="shared" si="20"/>
        <v>#REF!</v>
      </c>
      <c r="AE37" s="7" t="e">
        <f ca="1" t="shared" si="21"/>
        <v>#REF!</v>
      </c>
      <c r="AF37" s="7" t="e">
        <f ca="1" t="shared" si="0"/>
        <v>#REF!</v>
      </c>
      <c r="AG37" s="7" t="e">
        <f ca="1" t="shared" si="1"/>
        <v>#REF!</v>
      </c>
      <c r="AH37" s="7" t="e">
        <f ca="1" t="shared" si="2"/>
        <v>#REF!</v>
      </c>
      <c r="AI37" s="7" t="e">
        <f ca="1" t="shared" si="3"/>
        <v>#REF!</v>
      </c>
      <c r="AJ37" s="6" t="e">
        <f t="shared" si="4"/>
        <v>#REF!</v>
      </c>
      <c r="AK37" s="6" t="e">
        <f t="shared" si="22"/>
        <v>#REF!</v>
      </c>
      <c r="AL37" s="6" t="e">
        <f t="shared" si="23"/>
        <v>#REF!</v>
      </c>
      <c r="AM37" s="6" t="e">
        <f t="shared" si="24"/>
        <v>#REF!</v>
      </c>
      <c r="AN37" s="6" t="e">
        <f t="shared" si="14"/>
        <v>#REF!</v>
      </c>
      <c r="AO37" s="15" t="e">
        <f t="shared" si="25"/>
        <v>#REF!</v>
      </c>
      <c r="AP37" s="15" t="e">
        <f t="shared" si="16"/>
        <v>#REF!</v>
      </c>
      <c r="AQ37" s="6" t="e">
        <f t="shared" si="5"/>
        <v>#REF!</v>
      </c>
      <c r="AR37" s="6">
        <f t="shared" si="17"/>
        <v>0.0066000000000000095</v>
      </c>
      <c r="AS37" s="6" t="e">
        <f t="shared" si="6"/>
        <v>#REF!</v>
      </c>
    </row>
    <row r="38" spans="6:45" ht="19.5" customHeight="1">
      <c r="F38" s="89"/>
      <c r="G38" s="89"/>
      <c r="H38" s="83"/>
      <c r="I38" s="84"/>
      <c r="J38" s="85"/>
      <c r="K38" s="86"/>
      <c r="L38" s="86"/>
      <c r="M38" s="87"/>
      <c r="N38" s="87"/>
      <c r="O38" s="87"/>
      <c r="P38" s="87"/>
      <c r="Q38" s="88"/>
      <c r="R38" s="89"/>
      <c r="S38" s="89"/>
      <c r="T38" s="89"/>
      <c r="U38" s="89"/>
      <c r="V38" s="89"/>
      <c r="W38" s="89"/>
      <c r="X38" s="89"/>
      <c r="Z38" s="13" t="e">
        <f ca="1">COUNTIF(OFFSET($AS$2,1,0,'Tirage au sort'!$E$5,1),CONCATENATE("&gt;=",AS38))</f>
        <v>#REF!</v>
      </c>
      <c r="AA38" s="4" t="s">
        <v>18</v>
      </c>
      <c r="AB38" s="7" t="e">
        <f ca="1" t="shared" si="18"/>
        <v>#REF!</v>
      </c>
      <c r="AC38" s="7" t="e">
        <f ca="1" t="shared" si="19"/>
        <v>#REF!</v>
      </c>
      <c r="AD38" s="7" t="e">
        <f ca="1" t="shared" si="20"/>
        <v>#REF!</v>
      </c>
      <c r="AE38" s="7" t="e">
        <f ca="1" t="shared" si="21"/>
        <v>#REF!</v>
      </c>
      <c r="AF38" s="7" t="e">
        <f ca="1" t="shared" si="0"/>
        <v>#REF!</v>
      </c>
      <c r="AG38" s="7" t="e">
        <f ca="1" t="shared" si="1"/>
        <v>#REF!</v>
      </c>
      <c r="AH38" s="7" t="e">
        <f ca="1" t="shared" si="2"/>
        <v>#REF!</v>
      </c>
      <c r="AI38" s="7" t="e">
        <f ca="1" t="shared" si="3"/>
        <v>#REF!</v>
      </c>
      <c r="AJ38" s="6" t="e">
        <f t="shared" si="4"/>
        <v>#REF!</v>
      </c>
      <c r="AK38" s="6" t="e">
        <f t="shared" si="22"/>
        <v>#REF!</v>
      </c>
      <c r="AL38" s="6" t="e">
        <f t="shared" si="23"/>
        <v>#REF!</v>
      </c>
      <c r="AM38" s="6" t="e">
        <f t="shared" si="24"/>
        <v>#REF!</v>
      </c>
      <c r="AN38" s="6" t="e">
        <f t="shared" si="14"/>
        <v>#REF!</v>
      </c>
      <c r="AO38" s="15" t="e">
        <f t="shared" si="25"/>
        <v>#REF!</v>
      </c>
      <c r="AP38" s="15" t="e">
        <f t="shared" si="16"/>
        <v>#REF!</v>
      </c>
      <c r="AQ38" s="6" t="e">
        <f t="shared" si="5"/>
        <v>#REF!</v>
      </c>
      <c r="AR38" s="6">
        <f t="shared" si="17"/>
        <v>0.006500000000000009</v>
      </c>
      <c r="AS38" s="6" t="e">
        <f t="shared" si="6"/>
        <v>#REF!</v>
      </c>
    </row>
    <row r="39" spans="6:45" ht="19.5" customHeight="1">
      <c r="F39" s="89"/>
      <c r="G39" s="89"/>
      <c r="H39" s="83"/>
      <c r="I39" s="84"/>
      <c r="J39" s="85"/>
      <c r="K39" s="86"/>
      <c r="L39" s="86"/>
      <c r="M39" s="87"/>
      <c r="N39" s="87"/>
      <c r="O39" s="87"/>
      <c r="P39" s="87"/>
      <c r="Q39" s="88"/>
      <c r="R39" s="89"/>
      <c r="S39" s="89"/>
      <c r="T39" s="89"/>
      <c r="U39" s="89"/>
      <c r="V39" s="89"/>
      <c r="W39" s="89"/>
      <c r="X39" s="89"/>
      <c r="Z39" s="13" t="e">
        <f ca="1">COUNTIF(OFFSET($AS$2,1,0,'Tirage au sort'!$E$5,1),CONCATENATE("&gt;=",AS39))</f>
        <v>#REF!</v>
      </c>
      <c r="AA39" s="4" t="s">
        <v>101</v>
      </c>
      <c r="AB39" s="7" t="e">
        <f ca="1" t="shared" si="18"/>
        <v>#REF!</v>
      </c>
      <c r="AC39" s="7" t="e">
        <f ca="1" t="shared" si="19"/>
        <v>#REF!</v>
      </c>
      <c r="AD39" s="7" t="e">
        <f ca="1" t="shared" si="20"/>
        <v>#REF!</v>
      </c>
      <c r="AE39" s="7" t="e">
        <f ca="1" t="shared" si="21"/>
        <v>#REF!</v>
      </c>
      <c r="AF39" s="7" t="e">
        <f ca="1" t="shared" si="0"/>
        <v>#REF!</v>
      </c>
      <c r="AG39" s="7" t="e">
        <f ca="1" t="shared" si="1"/>
        <v>#REF!</v>
      </c>
      <c r="AH39" s="7" t="e">
        <f ca="1" t="shared" si="2"/>
        <v>#REF!</v>
      </c>
      <c r="AI39" s="7" t="e">
        <f ca="1" t="shared" si="3"/>
        <v>#REF!</v>
      </c>
      <c r="AJ39" s="6" t="e">
        <f t="shared" si="4"/>
        <v>#REF!</v>
      </c>
      <c r="AK39" s="6" t="e">
        <f t="shared" si="22"/>
        <v>#REF!</v>
      </c>
      <c r="AL39" s="6" t="e">
        <f t="shared" si="23"/>
        <v>#REF!</v>
      </c>
      <c r="AM39" s="6" t="e">
        <f t="shared" si="24"/>
        <v>#REF!</v>
      </c>
      <c r="AN39" s="6" t="e">
        <f t="shared" si="14"/>
        <v>#REF!</v>
      </c>
      <c r="AO39" s="15" t="e">
        <f t="shared" si="25"/>
        <v>#REF!</v>
      </c>
      <c r="AP39" s="15" t="e">
        <f t="shared" si="16"/>
        <v>#REF!</v>
      </c>
      <c r="AQ39" s="6" t="e">
        <f t="shared" si="5"/>
        <v>#REF!</v>
      </c>
      <c r="AR39" s="6">
        <f t="shared" si="17"/>
        <v>0.006400000000000009</v>
      </c>
      <c r="AS39" s="6" t="e">
        <f t="shared" si="6"/>
        <v>#REF!</v>
      </c>
    </row>
    <row r="40" spans="6:45" ht="19.5" customHeight="1">
      <c r="F40" s="89"/>
      <c r="G40" s="89"/>
      <c r="H40" s="83"/>
      <c r="I40" s="84"/>
      <c r="J40" s="85"/>
      <c r="K40" s="86"/>
      <c r="L40" s="86"/>
      <c r="M40" s="87"/>
      <c r="N40" s="87"/>
      <c r="O40" s="87"/>
      <c r="P40" s="87"/>
      <c r="Q40" s="88"/>
      <c r="R40" s="89"/>
      <c r="S40" s="89"/>
      <c r="T40" s="89"/>
      <c r="U40" s="89"/>
      <c r="V40" s="89"/>
      <c r="W40" s="89"/>
      <c r="X40" s="89"/>
      <c r="Z40" s="13" t="e">
        <f ca="1">COUNTIF(OFFSET($AS$2,1,0,'Tirage au sort'!$E$5,1),CONCATENATE("&gt;=",AS40))</f>
        <v>#REF!</v>
      </c>
      <c r="AA40" s="4" t="s">
        <v>102</v>
      </c>
      <c r="AB40" s="7" t="e">
        <f ca="1" t="shared" si="18"/>
        <v>#REF!</v>
      </c>
      <c r="AC40" s="7" t="e">
        <f ca="1" t="shared" si="19"/>
        <v>#REF!</v>
      </c>
      <c r="AD40" s="7" t="e">
        <f ca="1" t="shared" si="20"/>
        <v>#REF!</v>
      </c>
      <c r="AE40" s="7" t="e">
        <f ca="1" t="shared" si="21"/>
        <v>#REF!</v>
      </c>
      <c r="AF40" s="7" t="e">
        <f ca="1" t="shared" si="0"/>
        <v>#REF!</v>
      </c>
      <c r="AG40" s="7" t="e">
        <f ca="1" t="shared" si="1"/>
        <v>#REF!</v>
      </c>
      <c r="AH40" s="7" t="e">
        <f ca="1" t="shared" si="2"/>
        <v>#REF!</v>
      </c>
      <c r="AI40" s="7" t="e">
        <f ca="1" t="shared" si="3"/>
        <v>#REF!</v>
      </c>
      <c r="AJ40" s="6" t="e">
        <f t="shared" si="4"/>
        <v>#REF!</v>
      </c>
      <c r="AK40" s="6" t="e">
        <f t="shared" si="22"/>
        <v>#REF!</v>
      </c>
      <c r="AL40" s="6" t="e">
        <f t="shared" si="23"/>
        <v>#REF!</v>
      </c>
      <c r="AM40" s="6" t="e">
        <f t="shared" si="24"/>
        <v>#REF!</v>
      </c>
      <c r="AN40" s="6" t="e">
        <f t="shared" si="14"/>
        <v>#REF!</v>
      </c>
      <c r="AO40" s="15" t="e">
        <f t="shared" si="25"/>
        <v>#REF!</v>
      </c>
      <c r="AP40" s="15" t="e">
        <f t="shared" si="16"/>
        <v>#REF!</v>
      </c>
      <c r="AQ40" s="6" t="e">
        <f t="shared" si="5"/>
        <v>#REF!</v>
      </c>
      <c r="AR40" s="6">
        <f t="shared" si="17"/>
        <v>0.006300000000000009</v>
      </c>
      <c r="AS40" s="6" t="e">
        <f t="shared" si="6"/>
        <v>#REF!</v>
      </c>
    </row>
    <row r="41" spans="6:45" ht="19.5" customHeight="1">
      <c r="F41" s="89"/>
      <c r="G41" s="89"/>
      <c r="H41" s="83"/>
      <c r="I41" s="84"/>
      <c r="J41" s="85"/>
      <c r="K41" s="86"/>
      <c r="L41" s="86"/>
      <c r="M41" s="87"/>
      <c r="N41" s="87"/>
      <c r="O41" s="87"/>
      <c r="P41" s="87"/>
      <c r="Q41" s="88"/>
      <c r="R41" s="89"/>
      <c r="S41" s="89"/>
      <c r="T41" s="89"/>
      <c r="U41" s="89"/>
      <c r="V41" s="89"/>
      <c r="W41" s="89"/>
      <c r="X41" s="89"/>
      <c r="Z41" s="13" t="e">
        <f ca="1">COUNTIF(OFFSET($AS$2,1,0,'Tirage au sort'!$E$5,1),CONCATENATE("&gt;=",AS41))</f>
        <v>#REF!</v>
      </c>
      <c r="AA41" s="4" t="s">
        <v>103</v>
      </c>
      <c r="AB41" s="7" t="e">
        <f ca="1" t="shared" si="18"/>
        <v>#REF!</v>
      </c>
      <c r="AC41" s="7" t="e">
        <f ca="1" t="shared" si="19"/>
        <v>#REF!</v>
      </c>
      <c r="AD41" s="7" t="e">
        <f ca="1" t="shared" si="20"/>
        <v>#REF!</v>
      </c>
      <c r="AE41" s="7" t="e">
        <f ca="1" t="shared" si="21"/>
        <v>#REF!</v>
      </c>
      <c r="AF41" s="7" t="e">
        <f ca="1" t="shared" si="0"/>
        <v>#REF!</v>
      </c>
      <c r="AG41" s="7" t="e">
        <f ca="1" t="shared" si="1"/>
        <v>#REF!</v>
      </c>
      <c r="AH41" s="7" t="e">
        <f ca="1" t="shared" si="2"/>
        <v>#REF!</v>
      </c>
      <c r="AI41" s="7" t="e">
        <f ca="1" t="shared" si="3"/>
        <v>#REF!</v>
      </c>
      <c r="AJ41" s="6" t="e">
        <f t="shared" si="4"/>
        <v>#REF!</v>
      </c>
      <c r="AK41" s="6" t="e">
        <f t="shared" si="22"/>
        <v>#REF!</v>
      </c>
      <c r="AL41" s="6" t="e">
        <f t="shared" si="23"/>
        <v>#REF!</v>
      </c>
      <c r="AM41" s="6" t="e">
        <f t="shared" si="24"/>
        <v>#REF!</v>
      </c>
      <c r="AN41" s="6" t="e">
        <f t="shared" si="14"/>
        <v>#REF!</v>
      </c>
      <c r="AO41" s="15" t="e">
        <f t="shared" si="25"/>
        <v>#REF!</v>
      </c>
      <c r="AP41" s="15" t="e">
        <f t="shared" si="16"/>
        <v>#REF!</v>
      </c>
      <c r="AQ41" s="6" t="e">
        <f t="shared" si="5"/>
        <v>#REF!</v>
      </c>
      <c r="AR41" s="6">
        <f t="shared" si="17"/>
        <v>0.0062000000000000085</v>
      </c>
      <c r="AS41" s="6" t="e">
        <f t="shared" si="6"/>
        <v>#REF!</v>
      </c>
    </row>
    <row r="42" spans="6:45" ht="19.5" customHeight="1">
      <c r="F42" s="89"/>
      <c r="G42" s="89"/>
      <c r="H42" s="83"/>
      <c r="I42" s="84"/>
      <c r="J42" s="85"/>
      <c r="K42" s="86"/>
      <c r="L42" s="86"/>
      <c r="M42" s="87"/>
      <c r="N42" s="87"/>
      <c r="O42" s="87"/>
      <c r="P42" s="87"/>
      <c r="Q42" s="88"/>
      <c r="R42" s="89"/>
      <c r="S42" s="89"/>
      <c r="T42" s="89"/>
      <c r="U42" s="89"/>
      <c r="V42" s="89"/>
      <c r="W42" s="89"/>
      <c r="X42" s="89"/>
      <c r="Z42" s="13" t="e">
        <f ca="1">COUNTIF(OFFSET($AS$2,1,0,'Tirage au sort'!$E$5,1),CONCATENATE("&gt;=",AS42))</f>
        <v>#REF!</v>
      </c>
      <c r="AA42" s="4" t="s">
        <v>104</v>
      </c>
      <c r="AB42" s="7" t="e">
        <f ca="1" t="shared" si="18"/>
        <v>#REF!</v>
      </c>
      <c r="AC42" s="7" t="e">
        <f ca="1" t="shared" si="19"/>
        <v>#REF!</v>
      </c>
      <c r="AD42" s="7" t="e">
        <f ca="1" t="shared" si="20"/>
        <v>#REF!</v>
      </c>
      <c r="AE42" s="7" t="e">
        <f ca="1" t="shared" si="21"/>
        <v>#REF!</v>
      </c>
      <c r="AF42" s="7" t="e">
        <f ca="1" t="shared" si="0"/>
        <v>#REF!</v>
      </c>
      <c r="AG42" s="7" t="e">
        <f ca="1" t="shared" si="1"/>
        <v>#REF!</v>
      </c>
      <c r="AH42" s="7" t="e">
        <f ca="1" t="shared" si="2"/>
        <v>#REF!</v>
      </c>
      <c r="AI42" s="7" t="e">
        <f ca="1" t="shared" si="3"/>
        <v>#REF!</v>
      </c>
      <c r="AJ42" s="6" t="e">
        <f t="shared" si="4"/>
        <v>#REF!</v>
      </c>
      <c r="AK42" s="6" t="e">
        <f t="shared" si="22"/>
        <v>#REF!</v>
      </c>
      <c r="AL42" s="6" t="e">
        <f t="shared" si="23"/>
        <v>#REF!</v>
      </c>
      <c r="AM42" s="6" t="e">
        <f t="shared" si="24"/>
        <v>#REF!</v>
      </c>
      <c r="AN42" s="6" t="e">
        <f t="shared" si="14"/>
        <v>#REF!</v>
      </c>
      <c r="AO42" s="15" t="e">
        <f t="shared" si="25"/>
        <v>#REF!</v>
      </c>
      <c r="AP42" s="15" t="e">
        <f t="shared" si="16"/>
        <v>#REF!</v>
      </c>
      <c r="AQ42" s="6" t="e">
        <f t="shared" si="5"/>
        <v>#REF!</v>
      </c>
      <c r="AR42" s="6">
        <f t="shared" si="17"/>
        <v>0.006100000000000008</v>
      </c>
      <c r="AS42" s="6" t="e">
        <f t="shared" si="6"/>
        <v>#REF!</v>
      </c>
    </row>
    <row r="43" spans="6:45" ht="19.5" customHeight="1">
      <c r="F43" s="89"/>
      <c r="G43" s="89"/>
      <c r="H43" s="83"/>
      <c r="I43" s="84"/>
      <c r="J43" s="85"/>
      <c r="K43" s="86"/>
      <c r="L43" s="86"/>
      <c r="M43" s="87"/>
      <c r="N43" s="87"/>
      <c r="O43" s="87"/>
      <c r="P43" s="87"/>
      <c r="Q43" s="88"/>
      <c r="R43" s="89"/>
      <c r="S43" s="89"/>
      <c r="T43" s="89"/>
      <c r="U43" s="89"/>
      <c r="V43" s="89"/>
      <c r="W43" s="89"/>
      <c r="X43" s="89"/>
      <c r="Z43" s="13" t="e">
        <f ca="1">COUNTIF(OFFSET($AS$2,1,0,'Tirage au sort'!$E$5,1),CONCATENATE("&gt;=",AS43))</f>
        <v>#REF!</v>
      </c>
      <c r="AA43" s="4" t="s">
        <v>105</v>
      </c>
      <c r="AB43" s="7" t="e">
        <f ca="1">COUNTIF(OFFSET($W$3,0,0,$V$1,2),"="&amp;AA43&amp;"_G0")</f>
        <v>#REF!</v>
      </c>
      <c r="AC43" s="7" t="e">
        <f ca="1">COUNTIF(OFFSET($W$3,0,0,$V$1,2),"="&amp;AA43&amp;"_G1")</f>
        <v>#REF!</v>
      </c>
      <c r="AD43" s="7" t="e">
        <f ca="1">COUNTIF(OFFSET($W$3,0,0,$V$1,2),"="&amp;AA43&amp;"_P1")</f>
        <v>#REF!</v>
      </c>
      <c r="AE43" s="7" t="e">
        <f ca="1">COUNTIF(OFFSET($W$3,0,0,$V$1,2),"="&amp;AA43&amp;"_P0")</f>
        <v>#REF!</v>
      </c>
      <c r="AF43" s="7" t="e">
        <f ca="1">SUMIF(OFFSET($J$3,0,0,$V$1,1),AA43,OFFSET($R$3,0,0,$V$1,1))+SUMIF(OFFSET($L$3,0,0,$V$1,1),AA43,OFFSET($R$3,0,0,$V$1,1))</f>
        <v>#REF!</v>
      </c>
      <c r="AG43" s="7" t="e">
        <f ca="1">SUMIF(OFFSET($J$3,0,0,$V$1,1),AA43,OFFSET($S$3,0,0,$V$1,1))+SUMIF(OFFSET($L$3,0,0,$V$1,1),AA43,OFFSET($S$3,0,0,$V$1,1))</f>
        <v>#REF!</v>
      </c>
      <c r="AH43" s="7" t="e">
        <f ca="1">SUMIF(OFFSET($J$3,0,0,$V$1,1),AA43,OFFSET($T$3,0,0,$V$1,1))+SUMIF(OFFSET($L$3,0,0,$V$1,1),AA43,OFFSET($T$3,0,0,$V$1,1))</f>
        <v>#REF!</v>
      </c>
      <c r="AI43" s="7" t="e">
        <f ca="1">SUMIF(OFFSET($J$3,0,0,$V$1,1),AA43,OFFSET($U$3,0,0,$V$1,1))+SUMIF(OFFSET($L$3,0,0,$V$1,1),AA43,OFFSET($U$3,0,0,$V$1,1))</f>
        <v>#REF!</v>
      </c>
      <c r="AJ43" s="6" t="e">
        <f>AB43*gag+AC43*gas+AD43*pas+AE43*pss</f>
        <v>#REF!</v>
      </c>
      <c r="AK43" s="6" t="e">
        <f>SUM(AB43:AE43)</f>
        <v>#REF!</v>
      </c>
      <c r="AL43" s="6" t="e">
        <f>IF(AK43=0,0,AJ43/AK43)</f>
        <v>#REF!</v>
      </c>
      <c r="AM43" s="6" t="e">
        <f>IF(AK43=0,0,AH43/AK43)</f>
        <v>#REF!</v>
      </c>
      <c r="AN43" s="6" t="e">
        <f>IF(AK43=0,0,(AH43-AI43)/AK43)</f>
        <v>#REF!</v>
      </c>
      <c r="AO43" s="15" t="e">
        <f>IF(AK43=0,0,AF43/AK43)</f>
        <v>#REF!</v>
      </c>
      <c r="AP43" s="15" t="e">
        <f>IF(AK43=0,0,(AF43-AG43)/AK43)</f>
        <v>#REF!</v>
      </c>
      <c r="AQ43" s="6" t="e">
        <f>((1-tri)*(10000*AJ43+1000*(AF43-AG43)+100*AF43+10*(AH43-AI43)))+(tri*(10000*AL43+1000*AP43+100*AO43+10*AN43))</f>
        <v>#REF!</v>
      </c>
      <c r="AR43" s="132">
        <f t="shared" si="17"/>
        <v>0.006000000000000008</v>
      </c>
      <c r="AS43" s="6" t="e">
        <f>AQ43+((1-tri)*(1*AH43))+(tri*(1*AM43))+AR43</f>
        <v>#REF!</v>
      </c>
    </row>
    <row r="44" spans="6:45" ht="19.5" customHeight="1">
      <c r="F44" s="89"/>
      <c r="G44" s="89"/>
      <c r="H44" s="83"/>
      <c r="I44" s="84"/>
      <c r="J44" s="85"/>
      <c r="K44" s="86"/>
      <c r="L44" s="86"/>
      <c r="M44" s="87"/>
      <c r="N44" s="87"/>
      <c r="O44" s="87"/>
      <c r="P44" s="87"/>
      <c r="Q44" s="88"/>
      <c r="R44" s="89"/>
      <c r="S44" s="89"/>
      <c r="T44" s="89"/>
      <c r="U44" s="89"/>
      <c r="V44" s="89"/>
      <c r="W44" s="89"/>
      <c r="X44" s="89"/>
      <c r="Z44" s="13" t="e">
        <f ca="1">COUNTIF(OFFSET($AS$2,1,0,'Tirage au sort'!$E$5,1),CONCATENATE("&gt;=",AS44))</f>
        <v>#REF!</v>
      </c>
      <c r="AA44" s="4" t="s">
        <v>106</v>
      </c>
      <c r="AB44" s="7" t="e">
        <f aca="true" ca="1" t="shared" si="26" ref="AB44:AB62">COUNTIF(OFFSET($W$3,0,0,$V$1,2),"="&amp;AA44&amp;"_G0")</f>
        <v>#REF!</v>
      </c>
      <c r="AC44" s="7" t="e">
        <f aca="true" ca="1" t="shared" si="27" ref="AC44:AC62">COUNTIF(OFFSET($W$3,0,0,$V$1,2),"="&amp;AA44&amp;"_G1")</f>
        <v>#REF!</v>
      </c>
      <c r="AD44" s="7" t="e">
        <f aca="true" ca="1" t="shared" si="28" ref="AD44:AD62">COUNTIF(OFFSET($W$3,0,0,$V$1,2),"="&amp;AA44&amp;"_P1")</f>
        <v>#REF!</v>
      </c>
      <c r="AE44" s="7" t="e">
        <f aca="true" ca="1" t="shared" si="29" ref="AE44:AE62">COUNTIF(OFFSET($W$3,0,0,$V$1,2),"="&amp;AA44&amp;"_P0")</f>
        <v>#REF!</v>
      </c>
      <c r="AF44" s="7" t="e">
        <f aca="true" ca="1" t="shared" si="30" ref="AF44:AF62">SUMIF(OFFSET($J$3,0,0,$V$1,1),AA44,OFFSET($R$3,0,0,$V$1,1))+SUMIF(OFFSET($L$3,0,0,$V$1,1),AA44,OFFSET($R$3,0,0,$V$1,1))</f>
        <v>#REF!</v>
      </c>
      <c r="AG44" s="7" t="e">
        <f aca="true" ca="1" t="shared" si="31" ref="AG44:AG62">SUMIF(OFFSET($J$3,0,0,$V$1,1),AA44,OFFSET($S$3,0,0,$V$1,1))+SUMIF(OFFSET($L$3,0,0,$V$1,1),AA44,OFFSET($S$3,0,0,$V$1,1))</f>
        <v>#REF!</v>
      </c>
      <c r="AH44" s="7" t="e">
        <f aca="true" ca="1" t="shared" si="32" ref="AH44:AH62">SUMIF(OFFSET($J$3,0,0,$V$1,1),AA44,OFFSET($T$3,0,0,$V$1,1))+SUMIF(OFFSET($L$3,0,0,$V$1,1),AA44,OFFSET($T$3,0,0,$V$1,1))</f>
        <v>#REF!</v>
      </c>
      <c r="AI44" s="7" t="e">
        <f aca="true" ca="1" t="shared" si="33" ref="AI44:AI62">SUMIF(OFFSET($J$3,0,0,$V$1,1),AA44,OFFSET($U$3,0,0,$V$1,1))+SUMIF(OFFSET($L$3,0,0,$V$1,1),AA44,OFFSET($U$3,0,0,$V$1,1))</f>
        <v>#REF!</v>
      </c>
      <c r="AJ44" s="6" t="e">
        <f aca="true" t="shared" si="34" ref="AJ44:AJ62">AB44*gag+AC44*gas+AD44*pas+AE44*pss</f>
        <v>#REF!</v>
      </c>
      <c r="AK44" s="6" t="e">
        <f aca="true" t="shared" si="35" ref="AK44:AK62">SUM(AB44:AE44)</f>
        <v>#REF!</v>
      </c>
      <c r="AL44" s="6" t="e">
        <f aca="true" t="shared" si="36" ref="AL44:AL62">IF(AK44=0,0,AJ44/AK44)</f>
        <v>#REF!</v>
      </c>
      <c r="AM44" s="6" t="e">
        <f aca="true" t="shared" si="37" ref="AM44:AM62">IF(AK44=0,0,AH44/AK44)</f>
        <v>#REF!</v>
      </c>
      <c r="AN44" s="6" t="e">
        <f aca="true" t="shared" si="38" ref="AN44:AN62">IF(AK44=0,0,(AH44-AI44)/AK44)</f>
        <v>#REF!</v>
      </c>
      <c r="AO44" s="15" t="e">
        <f aca="true" t="shared" si="39" ref="AO44:AO62">IF(AK44=0,0,AF44/AK44)</f>
        <v>#REF!</v>
      </c>
      <c r="AP44" s="15" t="e">
        <f aca="true" t="shared" si="40" ref="AP44:AP62">IF(AK44=0,0,(AF44-AG44)/AK44)</f>
        <v>#REF!</v>
      </c>
      <c r="AQ44" s="6" t="e">
        <f aca="true" t="shared" si="41" ref="AQ44:AQ62">((1-tri)*(10000*AJ44+1000*(AF44-AG44)+100*AF44+10*(AH44-AI44)))+(tri*(10000*AL44+1000*AP44+100*AO44+10*AN44))</f>
        <v>#REF!</v>
      </c>
      <c r="AR44" s="132">
        <f t="shared" si="17"/>
        <v>0.005900000000000008</v>
      </c>
      <c r="AS44" s="6" t="e">
        <f aca="true" t="shared" si="42" ref="AS44:AS62">AQ44+((1-tri)*(1*AH44))+(tri*(1*AM44))+AR44</f>
        <v>#REF!</v>
      </c>
    </row>
    <row r="45" spans="6:45" ht="19.5" customHeight="1">
      <c r="F45" s="89"/>
      <c r="G45" s="89"/>
      <c r="H45" s="83"/>
      <c r="I45" s="84"/>
      <c r="J45" s="85"/>
      <c r="K45" s="86"/>
      <c r="L45" s="86"/>
      <c r="M45" s="87"/>
      <c r="N45" s="87"/>
      <c r="O45" s="87"/>
      <c r="P45" s="87"/>
      <c r="Q45" s="88"/>
      <c r="R45" s="89"/>
      <c r="S45" s="89"/>
      <c r="T45" s="89"/>
      <c r="U45" s="89"/>
      <c r="V45" s="89"/>
      <c r="W45" s="89"/>
      <c r="X45" s="89"/>
      <c r="Z45" s="13" t="e">
        <f ca="1">COUNTIF(OFFSET($AS$2,1,0,'Tirage au sort'!$E$5,1),CONCATENATE("&gt;=",AS45))</f>
        <v>#REF!</v>
      </c>
      <c r="AA45" s="4" t="s">
        <v>53</v>
      </c>
      <c r="AB45" s="7" t="e">
        <f ca="1" t="shared" si="26"/>
        <v>#REF!</v>
      </c>
      <c r="AC45" s="7" t="e">
        <f ca="1" t="shared" si="27"/>
        <v>#REF!</v>
      </c>
      <c r="AD45" s="7" t="e">
        <f ca="1" t="shared" si="28"/>
        <v>#REF!</v>
      </c>
      <c r="AE45" s="7" t="e">
        <f ca="1" t="shared" si="29"/>
        <v>#REF!</v>
      </c>
      <c r="AF45" s="7" t="e">
        <f ca="1" t="shared" si="30"/>
        <v>#REF!</v>
      </c>
      <c r="AG45" s="7" t="e">
        <f ca="1" t="shared" si="31"/>
        <v>#REF!</v>
      </c>
      <c r="AH45" s="7" t="e">
        <f ca="1" t="shared" si="32"/>
        <v>#REF!</v>
      </c>
      <c r="AI45" s="7" t="e">
        <f ca="1" t="shared" si="33"/>
        <v>#REF!</v>
      </c>
      <c r="AJ45" s="6" t="e">
        <f t="shared" si="34"/>
        <v>#REF!</v>
      </c>
      <c r="AK45" s="6" t="e">
        <f t="shared" si="35"/>
        <v>#REF!</v>
      </c>
      <c r="AL45" s="6" t="e">
        <f t="shared" si="36"/>
        <v>#REF!</v>
      </c>
      <c r="AM45" s="6" t="e">
        <f t="shared" si="37"/>
        <v>#REF!</v>
      </c>
      <c r="AN45" s="6" t="e">
        <f t="shared" si="38"/>
        <v>#REF!</v>
      </c>
      <c r="AO45" s="15" t="e">
        <f t="shared" si="39"/>
        <v>#REF!</v>
      </c>
      <c r="AP45" s="15" t="e">
        <f t="shared" si="40"/>
        <v>#REF!</v>
      </c>
      <c r="AQ45" s="6" t="e">
        <f t="shared" si="41"/>
        <v>#REF!</v>
      </c>
      <c r="AR45" s="132">
        <f t="shared" si="17"/>
        <v>0.005800000000000007</v>
      </c>
      <c r="AS45" s="6" t="e">
        <f t="shared" si="42"/>
        <v>#REF!</v>
      </c>
    </row>
    <row r="46" spans="6:45" ht="19.5" customHeight="1">
      <c r="F46" s="89"/>
      <c r="G46" s="89"/>
      <c r="H46" s="83"/>
      <c r="I46" s="84"/>
      <c r="J46" s="85"/>
      <c r="K46" s="86"/>
      <c r="L46" s="86"/>
      <c r="M46" s="87"/>
      <c r="N46" s="87"/>
      <c r="O46" s="87"/>
      <c r="P46" s="87"/>
      <c r="Q46" s="88"/>
      <c r="R46" s="89"/>
      <c r="S46" s="89"/>
      <c r="T46" s="89"/>
      <c r="U46" s="89"/>
      <c r="V46" s="89"/>
      <c r="W46" s="89"/>
      <c r="X46" s="89"/>
      <c r="Z46" s="13" t="e">
        <f ca="1">COUNTIF(OFFSET($AS$2,1,0,'Tirage au sort'!$E$5,1),CONCATENATE("&gt;=",AS46))</f>
        <v>#REF!</v>
      </c>
      <c r="AA46" s="4" t="s">
        <v>53</v>
      </c>
      <c r="AB46" s="7" t="e">
        <f ca="1" t="shared" si="26"/>
        <v>#REF!</v>
      </c>
      <c r="AC46" s="7" t="e">
        <f ca="1" t="shared" si="27"/>
        <v>#REF!</v>
      </c>
      <c r="AD46" s="7" t="e">
        <f ca="1" t="shared" si="28"/>
        <v>#REF!</v>
      </c>
      <c r="AE46" s="7" t="e">
        <f ca="1" t="shared" si="29"/>
        <v>#REF!</v>
      </c>
      <c r="AF46" s="7" t="e">
        <f ca="1" t="shared" si="30"/>
        <v>#REF!</v>
      </c>
      <c r="AG46" s="7" t="e">
        <f ca="1" t="shared" si="31"/>
        <v>#REF!</v>
      </c>
      <c r="AH46" s="7" t="e">
        <f ca="1" t="shared" si="32"/>
        <v>#REF!</v>
      </c>
      <c r="AI46" s="7" t="e">
        <f ca="1" t="shared" si="33"/>
        <v>#REF!</v>
      </c>
      <c r="AJ46" s="6" t="e">
        <f t="shared" si="34"/>
        <v>#REF!</v>
      </c>
      <c r="AK46" s="6" t="e">
        <f t="shared" si="35"/>
        <v>#REF!</v>
      </c>
      <c r="AL46" s="6" t="e">
        <f t="shared" si="36"/>
        <v>#REF!</v>
      </c>
      <c r="AM46" s="6" t="e">
        <f t="shared" si="37"/>
        <v>#REF!</v>
      </c>
      <c r="AN46" s="6" t="e">
        <f t="shared" si="38"/>
        <v>#REF!</v>
      </c>
      <c r="AO46" s="15" t="e">
        <f t="shared" si="39"/>
        <v>#REF!</v>
      </c>
      <c r="AP46" s="15" t="e">
        <f t="shared" si="40"/>
        <v>#REF!</v>
      </c>
      <c r="AQ46" s="6" t="e">
        <f t="shared" si="41"/>
        <v>#REF!</v>
      </c>
      <c r="AR46" s="132">
        <f t="shared" si="17"/>
        <v>0.005700000000000007</v>
      </c>
      <c r="AS46" s="6" t="e">
        <f t="shared" si="42"/>
        <v>#REF!</v>
      </c>
    </row>
    <row r="47" spans="6:45" ht="19.5" customHeight="1">
      <c r="F47" s="131"/>
      <c r="G47" s="89"/>
      <c r="H47" s="83"/>
      <c r="I47" s="84"/>
      <c r="J47" s="85"/>
      <c r="K47" s="86"/>
      <c r="L47" s="86"/>
      <c r="M47" s="87"/>
      <c r="N47" s="87"/>
      <c r="O47" s="87"/>
      <c r="P47" s="87"/>
      <c r="Q47" s="88"/>
      <c r="R47" s="89"/>
      <c r="S47" s="89"/>
      <c r="T47" s="89"/>
      <c r="U47" s="89"/>
      <c r="V47" s="89"/>
      <c r="W47" s="89"/>
      <c r="X47" s="89"/>
      <c r="Z47" s="13" t="e">
        <f ca="1">COUNTIF(OFFSET($AS$2,1,0,'Tirage au sort'!$E$5,1),CONCATENATE("&gt;=",AS47))</f>
        <v>#REF!</v>
      </c>
      <c r="AA47" s="4" t="s">
        <v>53</v>
      </c>
      <c r="AB47" s="7" t="e">
        <f ca="1" t="shared" si="26"/>
        <v>#REF!</v>
      </c>
      <c r="AC47" s="7" t="e">
        <f ca="1" t="shared" si="27"/>
        <v>#REF!</v>
      </c>
      <c r="AD47" s="7" t="e">
        <f ca="1" t="shared" si="28"/>
        <v>#REF!</v>
      </c>
      <c r="AE47" s="7" t="e">
        <f ca="1" t="shared" si="29"/>
        <v>#REF!</v>
      </c>
      <c r="AF47" s="7" t="e">
        <f ca="1" t="shared" si="30"/>
        <v>#REF!</v>
      </c>
      <c r="AG47" s="7" t="e">
        <f ca="1" t="shared" si="31"/>
        <v>#REF!</v>
      </c>
      <c r="AH47" s="7" t="e">
        <f ca="1" t="shared" si="32"/>
        <v>#REF!</v>
      </c>
      <c r="AI47" s="7" t="e">
        <f ca="1" t="shared" si="33"/>
        <v>#REF!</v>
      </c>
      <c r="AJ47" s="6" t="e">
        <f t="shared" si="34"/>
        <v>#REF!</v>
      </c>
      <c r="AK47" s="6" t="e">
        <f t="shared" si="35"/>
        <v>#REF!</v>
      </c>
      <c r="AL47" s="6" t="e">
        <f t="shared" si="36"/>
        <v>#REF!</v>
      </c>
      <c r="AM47" s="6" t="e">
        <f t="shared" si="37"/>
        <v>#REF!</v>
      </c>
      <c r="AN47" s="6" t="e">
        <f t="shared" si="38"/>
        <v>#REF!</v>
      </c>
      <c r="AO47" s="15" t="e">
        <f t="shared" si="39"/>
        <v>#REF!</v>
      </c>
      <c r="AP47" s="15" t="e">
        <f t="shared" si="40"/>
        <v>#REF!</v>
      </c>
      <c r="AQ47" s="6" t="e">
        <f t="shared" si="41"/>
        <v>#REF!</v>
      </c>
      <c r="AR47" s="132">
        <f t="shared" si="17"/>
        <v>0.005600000000000007</v>
      </c>
      <c r="AS47" s="6" t="e">
        <f t="shared" si="42"/>
        <v>#REF!</v>
      </c>
    </row>
    <row r="48" spans="6:45" ht="19.5" customHeight="1">
      <c r="F48" s="131"/>
      <c r="G48" s="89"/>
      <c r="H48" s="83"/>
      <c r="I48" s="84"/>
      <c r="J48" s="85"/>
      <c r="K48" s="86"/>
      <c r="L48" s="86"/>
      <c r="M48" s="87"/>
      <c r="N48" s="87"/>
      <c r="O48" s="87"/>
      <c r="P48" s="87"/>
      <c r="Q48" s="88"/>
      <c r="R48" s="89"/>
      <c r="S48" s="89"/>
      <c r="T48" s="89"/>
      <c r="U48" s="89"/>
      <c r="V48" s="89"/>
      <c r="W48" s="89"/>
      <c r="X48" s="89"/>
      <c r="Z48" s="13" t="e">
        <f ca="1">COUNTIF(OFFSET($AS$2,1,0,'Tirage au sort'!$E$5,1),CONCATENATE("&gt;=",AS48))</f>
        <v>#REF!</v>
      </c>
      <c r="AA48" s="4" t="s">
        <v>53</v>
      </c>
      <c r="AB48" s="7" t="e">
        <f ca="1" t="shared" si="26"/>
        <v>#REF!</v>
      </c>
      <c r="AC48" s="7" t="e">
        <f ca="1" t="shared" si="27"/>
        <v>#REF!</v>
      </c>
      <c r="AD48" s="7" t="e">
        <f ca="1" t="shared" si="28"/>
        <v>#REF!</v>
      </c>
      <c r="AE48" s="7" t="e">
        <f ca="1" t="shared" si="29"/>
        <v>#REF!</v>
      </c>
      <c r="AF48" s="7" t="e">
        <f ca="1" t="shared" si="30"/>
        <v>#REF!</v>
      </c>
      <c r="AG48" s="7" t="e">
        <f ca="1" t="shared" si="31"/>
        <v>#REF!</v>
      </c>
      <c r="AH48" s="7" t="e">
        <f ca="1" t="shared" si="32"/>
        <v>#REF!</v>
      </c>
      <c r="AI48" s="7" t="e">
        <f ca="1" t="shared" si="33"/>
        <v>#REF!</v>
      </c>
      <c r="AJ48" s="6" t="e">
        <f t="shared" si="34"/>
        <v>#REF!</v>
      </c>
      <c r="AK48" s="6" t="e">
        <f t="shared" si="35"/>
        <v>#REF!</v>
      </c>
      <c r="AL48" s="6" t="e">
        <f t="shared" si="36"/>
        <v>#REF!</v>
      </c>
      <c r="AM48" s="6" t="e">
        <f t="shared" si="37"/>
        <v>#REF!</v>
      </c>
      <c r="AN48" s="6" t="e">
        <f t="shared" si="38"/>
        <v>#REF!</v>
      </c>
      <c r="AO48" s="15" t="e">
        <f t="shared" si="39"/>
        <v>#REF!</v>
      </c>
      <c r="AP48" s="15" t="e">
        <f t="shared" si="40"/>
        <v>#REF!</v>
      </c>
      <c r="AQ48" s="6" t="e">
        <f t="shared" si="41"/>
        <v>#REF!</v>
      </c>
      <c r="AR48" s="132">
        <f t="shared" si="17"/>
        <v>0.005500000000000007</v>
      </c>
      <c r="AS48" s="6" t="e">
        <f t="shared" si="42"/>
        <v>#REF!</v>
      </c>
    </row>
    <row r="49" spans="6:45" ht="19.5" customHeight="1">
      <c r="F49" s="131"/>
      <c r="G49" s="89"/>
      <c r="H49" s="83"/>
      <c r="I49" s="84"/>
      <c r="J49" s="85"/>
      <c r="K49" s="86"/>
      <c r="L49" s="86"/>
      <c r="M49" s="87"/>
      <c r="N49" s="87"/>
      <c r="O49" s="87"/>
      <c r="P49" s="87"/>
      <c r="Q49" s="88"/>
      <c r="R49" s="89"/>
      <c r="S49" s="89"/>
      <c r="T49" s="89"/>
      <c r="U49" s="89"/>
      <c r="V49" s="89"/>
      <c r="W49" s="89"/>
      <c r="X49" s="89"/>
      <c r="Z49" s="13" t="e">
        <f ca="1">COUNTIF(OFFSET($AS$2,1,0,'Tirage au sort'!$E$5,1),CONCATENATE("&gt;=",AS49))</f>
        <v>#REF!</v>
      </c>
      <c r="AA49" s="4" t="s">
        <v>53</v>
      </c>
      <c r="AB49" s="7" t="e">
        <f ca="1" t="shared" si="26"/>
        <v>#REF!</v>
      </c>
      <c r="AC49" s="7" t="e">
        <f ca="1" t="shared" si="27"/>
        <v>#REF!</v>
      </c>
      <c r="AD49" s="7" t="e">
        <f ca="1" t="shared" si="28"/>
        <v>#REF!</v>
      </c>
      <c r="AE49" s="7" t="e">
        <f ca="1" t="shared" si="29"/>
        <v>#REF!</v>
      </c>
      <c r="AF49" s="7" t="e">
        <f ca="1" t="shared" si="30"/>
        <v>#REF!</v>
      </c>
      <c r="AG49" s="7" t="e">
        <f ca="1" t="shared" si="31"/>
        <v>#REF!</v>
      </c>
      <c r="AH49" s="7" t="e">
        <f ca="1" t="shared" si="32"/>
        <v>#REF!</v>
      </c>
      <c r="AI49" s="7" t="e">
        <f ca="1" t="shared" si="33"/>
        <v>#REF!</v>
      </c>
      <c r="AJ49" s="6" t="e">
        <f t="shared" si="34"/>
        <v>#REF!</v>
      </c>
      <c r="AK49" s="6" t="e">
        <f t="shared" si="35"/>
        <v>#REF!</v>
      </c>
      <c r="AL49" s="6" t="e">
        <f t="shared" si="36"/>
        <v>#REF!</v>
      </c>
      <c r="AM49" s="6" t="e">
        <f t="shared" si="37"/>
        <v>#REF!</v>
      </c>
      <c r="AN49" s="6" t="e">
        <f t="shared" si="38"/>
        <v>#REF!</v>
      </c>
      <c r="AO49" s="15" t="e">
        <f t="shared" si="39"/>
        <v>#REF!</v>
      </c>
      <c r="AP49" s="15" t="e">
        <f t="shared" si="40"/>
        <v>#REF!</v>
      </c>
      <c r="AQ49" s="6" t="e">
        <f t="shared" si="41"/>
        <v>#REF!</v>
      </c>
      <c r="AR49" s="132">
        <f t="shared" si="17"/>
        <v>0.005400000000000006</v>
      </c>
      <c r="AS49" s="6" t="e">
        <f t="shared" si="42"/>
        <v>#REF!</v>
      </c>
    </row>
    <row r="50" spans="6:45" ht="19.5" customHeight="1">
      <c r="F50" s="89"/>
      <c r="G50" s="89"/>
      <c r="H50" s="83"/>
      <c r="I50" s="84"/>
      <c r="J50" s="85"/>
      <c r="K50" s="86"/>
      <c r="L50" s="86"/>
      <c r="M50" s="87"/>
      <c r="N50" s="87"/>
      <c r="O50" s="87"/>
      <c r="P50" s="87"/>
      <c r="Q50" s="88"/>
      <c r="R50" s="89"/>
      <c r="S50" s="89"/>
      <c r="T50" s="89"/>
      <c r="U50" s="89"/>
      <c r="V50" s="89"/>
      <c r="W50" s="89"/>
      <c r="X50" s="89"/>
      <c r="Z50" s="13" t="e">
        <f ca="1">COUNTIF(OFFSET($AS$2,1,0,'Tirage au sort'!$E$5,1),CONCATENATE("&gt;=",AS50))</f>
        <v>#REF!</v>
      </c>
      <c r="AA50" s="4" t="s">
        <v>53</v>
      </c>
      <c r="AB50" s="7" t="e">
        <f ca="1" t="shared" si="26"/>
        <v>#REF!</v>
      </c>
      <c r="AC50" s="7" t="e">
        <f ca="1" t="shared" si="27"/>
        <v>#REF!</v>
      </c>
      <c r="AD50" s="7" t="e">
        <f ca="1" t="shared" si="28"/>
        <v>#REF!</v>
      </c>
      <c r="AE50" s="7" t="e">
        <f ca="1" t="shared" si="29"/>
        <v>#REF!</v>
      </c>
      <c r="AF50" s="7" t="e">
        <f ca="1" t="shared" si="30"/>
        <v>#REF!</v>
      </c>
      <c r="AG50" s="7" t="e">
        <f ca="1" t="shared" si="31"/>
        <v>#REF!</v>
      </c>
      <c r="AH50" s="7" t="e">
        <f ca="1" t="shared" si="32"/>
        <v>#REF!</v>
      </c>
      <c r="AI50" s="7" t="e">
        <f ca="1" t="shared" si="33"/>
        <v>#REF!</v>
      </c>
      <c r="AJ50" s="6" t="e">
        <f t="shared" si="34"/>
        <v>#REF!</v>
      </c>
      <c r="AK50" s="6" t="e">
        <f t="shared" si="35"/>
        <v>#REF!</v>
      </c>
      <c r="AL50" s="6" t="e">
        <f t="shared" si="36"/>
        <v>#REF!</v>
      </c>
      <c r="AM50" s="6" t="e">
        <f t="shared" si="37"/>
        <v>#REF!</v>
      </c>
      <c r="AN50" s="6" t="e">
        <f t="shared" si="38"/>
        <v>#REF!</v>
      </c>
      <c r="AO50" s="15" t="e">
        <f t="shared" si="39"/>
        <v>#REF!</v>
      </c>
      <c r="AP50" s="15" t="e">
        <f t="shared" si="40"/>
        <v>#REF!</v>
      </c>
      <c r="AQ50" s="6" t="e">
        <f t="shared" si="41"/>
        <v>#REF!</v>
      </c>
      <c r="AR50" s="132">
        <f t="shared" si="17"/>
        <v>0.005300000000000006</v>
      </c>
      <c r="AS50" s="6" t="e">
        <f t="shared" si="42"/>
        <v>#REF!</v>
      </c>
    </row>
    <row r="51" spans="6:45" ht="19.5" customHeight="1">
      <c r="F51" s="89"/>
      <c r="G51" s="89"/>
      <c r="H51" s="83"/>
      <c r="I51" s="84"/>
      <c r="J51" s="85"/>
      <c r="K51" s="86"/>
      <c r="L51" s="86"/>
      <c r="M51" s="87"/>
      <c r="N51" s="87"/>
      <c r="O51" s="87"/>
      <c r="P51" s="87"/>
      <c r="Q51" s="88"/>
      <c r="R51" s="89"/>
      <c r="S51" s="89"/>
      <c r="T51" s="89"/>
      <c r="U51" s="89"/>
      <c r="V51" s="89"/>
      <c r="W51" s="89"/>
      <c r="X51" s="89"/>
      <c r="Z51" s="13" t="e">
        <f ca="1">COUNTIF(OFFSET($AS$2,1,0,'Tirage au sort'!$E$5,1),CONCATENATE("&gt;=",AS51))</f>
        <v>#REF!</v>
      </c>
      <c r="AA51" s="4" t="s">
        <v>53</v>
      </c>
      <c r="AB51" s="7" t="e">
        <f ca="1" t="shared" si="26"/>
        <v>#REF!</v>
      </c>
      <c r="AC51" s="7" t="e">
        <f ca="1" t="shared" si="27"/>
        <v>#REF!</v>
      </c>
      <c r="AD51" s="7" t="e">
        <f ca="1" t="shared" si="28"/>
        <v>#REF!</v>
      </c>
      <c r="AE51" s="7" t="e">
        <f ca="1" t="shared" si="29"/>
        <v>#REF!</v>
      </c>
      <c r="AF51" s="7" t="e">
        <f ca="1" t="shared" si="30"/>
        <v>#REF!</v>
      </c>
      <c r="AG51" s="7" t="e">
        <f ca="1" t="shared" si="31"/>
        <v>#REF!</v>
      </c>
      <c r="AH51" s="7" t="e">
        <f ca="1" t="shared" si="32"/>
        <v>#REF!</v>
      </c>
      <c r="AI51" s="7" t="e">
        <f ca="1" t="shared" si="33"/>
        <v>#REF!</v>
      </c>
      <c r="AJ51" s="6" t="e">
        <f t="shared" si="34"/>
        <v>#REF!</v>
      </c>
      <c r="AK51" s="6" t="e">
        <f t="shared" si="35"/>
        <v>#REF!</v>
      </c>
      <c r="AL51" s="6" t="e">
        <f t="shared" si="36"/>
        <v>#REF!</v>
      </c>
      <c r="AM51" s="6" t="e">
        <f t="shared" si="37"/>
        <v>#REF!</v>
      </c>
      <c r="AN51" s="6" t="e">
        <f t="shared" si="38"/>
        <v>#REF!</v>
      </c>
      <c r="AO51" s="15" t="e">
        <f t="shared" si="39"/>
        <v>#REF!</v>
      </c>
      <c r="AP51" s="15" t="e">
        <f t="shared" si="40"/>
        <v>#REF!</v>
      </c>
      <c r="AQ51" s="6" t="e">
        <f t="shared" si="41"/>
        <v>#REF!</v>
      </c>
      <c r="AR51" s="132">
        <f t="shared" si="17"/>
        <v>0.005200000000000006</v>
      </c>
      <c r="AS51" s="6" t="e">
        <f t="shared" si="42"/>
        <v>#REF!</v>
      </c>
    </row>
    <row r="52" spans="6:45" ht="19.5" customHeight="1">
      <c r="F52" s="89"/>
      <c r="G52" s="89"/>
      <c r="H52" s="83"/>
      <c r="I52" s="84"/>
      <c r="J52" s="85"/>
      <c r="K52" s="86"/>
      <c r="L52" s="86"/>
      <c r="M52" s="87"/>
      <c r="N52" s="87"/>
      <c r="O52" s="87"/>
      <c r="P52" s="87"/>
      <c r="Q52" s="88"/>
      <c r="R52" s="89"/>
      <c r="S52" s="89"/>
      <c r="T52" s="89"/>
      <c r="U52" s="89"/>
      <c r="V52" s="89"/>
      <c r="W52" s="89"/>
      <c r="X52" s="89"/>
      <c r="Z52" s="13" t="e">
        <f ca="1">COUNTIF(OFFSET($AS$2,1,0,'Tirage au sort'!$E$5,1),CONCATENATE("&gt;=",AS52))</f>
        <v>#REF!</v>
      </c>
      <c r="AA52" s="4" t="s">
        <v>53</v>
      </c>
      <c r="AB52" s="7" t="e">
        <f ca="1" t="shared" si="26"/>
        <v>#REF!</v>
      </c>
      <c r="AC52" s="7" t="e">
        <f ca="1" t="shared" si="27"/>
        <v>#REF!</v>
      </c>
      <c r="AD52" s="7" t="e">
        <f ca="1" t="shared" si="28"/>
        <v>#REF!</v>
      </c>
      <c r="AE52" s="7" t="e">
        <f ca="1" t="shared" si="29"/>
        <v>#REF!</v>
      </c>
      <c r="AF52" s="7" t="e">
        <f ca="1" t="shared" si="30"/>
        <v>#REF!</v>
      </c>
      <c r="AG52" s="7" t="e">
        <f ca="1" t="shared" si="31"/>
        <v>#REF!</v>
      </c>
      <c r="AH52" s="7" t="e">
        <f ca="1" t="shared" si="32"/>
        <v>#REF!</v>
      </c>
      <c r="AI52" s="7" t="e">
        <f ca="1" t="shared" si="33"/>
        <v>#REF!</v>
      </c>
      <c r="AJ52" s="6" t="e">
        <f t="shared" si="34"/>
        <v>#REF!</v>
      </c>
      <c r="AK52" s="6" t="e">
        <f t="shared" si="35"/>
        <v>#REF!</v>
      </c>
      <c r="AL52" s="6" t="e">
        <f t="shared" si="36"/>
        <v>#REF!</v>
      </c>
      <c r="AM52" s="6" t="e">
        <f t="shared" si="37"/>
        <v>#REF!</v>
      </c>
      <c r="AN52" s="6" t="e">
        <f t="shared" si="38"/>
        <v>#REF!</v>
      </c>
      <c r="AO52" s="15" t="e">
        <f t="shared" si="39"/>
        <v>#REF!</v>
      </c>
      <c r="AP52" s="15" t="e">
        <f t="shared" si="40"/>
        <v>#REF!</v>
      </c>
      <c r="AQ52" s="6" t="e">
        <f t="shared" si="41"/>
        <v>#REF!</v>
      </c>
      <c r="AR52" s="132">
        <f t="shared" si="17"/>
        <v>0.005100000000000006</v>
      </c>
      <c r="AS52" s="6" t="e">
        <f t="shared" si="42"/>
        <v>#REF!</v>
      </c>
    </row>
    <row r="53" spans="6:45" ht="19.5" customHeight="1">
      <c r="F53" s="89"/>
      <c r="G53" s="89"/>
      <c r="H53" s="83"/>
      <c r="I53" s="84"/>
      <c r="J53" s="85"/>
      <c r="K53" s="86"/>
      <c r="L53" s="86"/>
      <c r="M53" s="87"/>
      <c r="N53" s="87"/>
      <c r="O53" s="87"/>
      <c r="P53" s="87"/>
      <c r="Q53" s="88"/>
      <c r="R53" s="89"/>
      <c r="S53" s="89"/>
      <c r="T53" s="89"/>
      <c r="U53" s="89"/>
      <c r="V53" s="89"/>
      <c r="W53" s="89"/>
      <c r="X53" s="89"/>
      <c r="Z53" s="13" t="e">
        <f ca="1">COUNTIF(OFFSET($AS$2,1,0,'Tirage au sort'!$E$5,1),CONCATENATE("&gt;=",AS53))</f>
        <v>#REF!</v>
      </c>
      <c r="AA53" s="4" t="s">
        <v>53</v>
      </c>
      <c r="AB53" s="7" t="e">
        <f ca="1" t="shared" si="26"/>
        <v>#REF!</v>
      </c>
      <c r="AC53" s="7" t="e">
        <f ca="1" t="shared" si="27"/>
        <v>#REF!</v>
      </c>
      <c r="AD53" s="7" t="e">
        <f ca="1" t="shared" si="28"/>
        <v>#REF!</v>
      </c>
      <c r="AE53" s="7" t="e">
        <f ca="1" t="shared" si="29"/>
        <v>#REF!</v>
      </c>
      <c r="AF53" s="7" t="e">
        <f ca="1" t="shared" si="30"/>
        <v>#REF!</v>
      </c>
      <c r="AG53" s="7" t="e">
        <f ca="1" t="shared" si="31"/>
        <v>#REF!</v>
      </c>
      <c r="AH53" s="7" t="e">
        <f ca="1" t="shared" si="32"/>
        <v>#REF!</v>
      </c>
      <c r="AI53" s="7" t="e">
        <f ca="1" t="shared" si="33"/>
        <v>#REF!</v>
      </c>
      <c r="AJ53" s="6" t="e">
        <f t="shared" si="34"/>
        <v>#REF!</v>
      </c>
      <c r="AK53" s="6" t="e">
        <f t="shared" si="35"/>
        <v>#REF!</v>
      </c>
      <c r="AL53" s="6" t="e">
        <f t="shared" si="36"/>
        <v>#REF!</v>
      </c>
      <c r="AM53" s="6" t="e">
        <f t="shared" si="37"/>
        <v>#REF!</v>
      </c>
      <c r="AN53" s="6" t="e">
        <f t="shared" si="38"/>
        <v>#REF!</v>
      </c>
      <c r="AO53" s="15" t="e">
        <f t="shared" si="39"/>
        <v>#REF!</v>
      </c>
      <c r="AP53" s="15" t="e">
        <f t="shared" si="40"/>
        <v>#REF!</v>
      </c>
      <c r="AQ53" s="6" t="e">
        <f t="shared" si="41"/>
        <v>#REF!</v>
      </c>
      <c r="AR53" s="132">
        <f t="shared" si="17"/>
        <v>0.005000000000000005</v>
      </c>
      <c r="AS53" s="6" t="e">
        <f t="shared" si="42"/>
        <v>#REF!</v>
      </c>
    </row>
    <row r="54" spans="6:45" ht="19.5" customHeight="1">
      <c r="F54" s="89"/>
      <c r="G54" s="89"/>
      <c r="H54" s="83"/>
      <c r="I54" s="84"/>
      <c r="J54" s="85"/>
      <c r="K54" s="86"/>
      <c r="L54" s="86"/>
      <c r="M54" s="87"/>
      <c r="N54" s="87"/>
      <c r="O54" s="87"/>
      <c r="P54" s="87"/>
      <c r="Q54" s="88"/>
      <c r="R54" s="89"/>
      <c r="S54" s="89"/>
      <c r="T54" s="89"/>
      <c r="U54" s="89"/>
      <c r="V54" s="89"/>
      <c r="W54" s="89"/>
      <c r="X54" s="89"/>
      <c r="Z54" s="13" t="e">
        <f ca="1">COUNTIF(OFFSET($AS$2,1,0,'Tirage au sort'!$E$5,1),CONCATENATE("&gt;=",AS54))</f>
        <v>#REF!</v>
      </c>
      <c r="AA54" s="4" t="s">
        <v>53</v>
      </c>
      <c r="AB54" s="7" t="e">
        <f ca="1" t="shared" si="26"/>
        <v>#REF!</v>
      </c>
      <c r="AC54" s="7" t="e">
        <f ca="1" t="shared" si="27"/>
        <v>#REF!</v>
      </c>
      <c r="AD54" s="7" t="e">
        <f ca="1" t="shared" si="28"/>
        <v>#REF!</v>
      </c>
      <c r="AE54" s="7" t="e">
        <f ca="1" t="shared" si="29"/>
        <v>#REF!</v>
      </c>
      <c r="AF54" s="7" t="e">
        <f ca="1" t="shared" si="30"/>
        <v>#REF!</v>
      </c>
      <c r="AG54" s="7" t="e">
        <f ca="1" t="shared" si="31"/>
        <v>#REF!</v>
      </c>
      <c r="AH54" s="7" t="e">
        <f ca="1" t="shared" si="32"/>
        <v>#REF!</v>
      </c>
      <c r="AI54" s="7" t="e">
        <f ca="1" t="shared" si="33"/>
        <v>#REF!</v>
      </c>
      <c r="AJ54" s="6" t="e">
        <f t="shared" si="34"/>
        <v>#REF!</v>
      </c>
      <c r="AK54" s="6" t="e">
        <f t="shared" si="35"/>
        <v>#REF!</v>
      </c>
      <c r="AL54" s="6" t="e">
        <f t="shared" si="36"/>
        <v>#REF!</v>
      </c>
      <c r="AM54" s="6" t="e">
        <f t="shared" si="37"/>
        <v>#REF!</v>
      </c>
      <c r="AN54" s="6" t="e">
        <f t="shared" si="38"/>
        <v>#REF!</v>
      </c>
      <c r="AO54" s="15" t="e">
        <f t="shared" si="39"/>
        <v>#REF!</v>
      </c>
      <c r="AP54" s="15" t="e">
        <f t="shared" si="40"/>
        <v>#REF!</v>
      </c>
      <c r="AQ54" s="6" t="e">
        <f t="shared" si="41"/>
        <v>#REF!</v>
      </c>
      <c r="AR54" s="132">
        <f t="shared" si="17"/>
        <v>0.004900000000000005</v>
      </c>
      <c r="AS54" s="6" t="e">
        <f t="shared" si="42"/>
        <v>#REF!</v>
      </c>
    </row>
    <row r="55" spans="6:45" ht="19.5" customHeight="1">
      <c r="F55" s="89"/>
      <c r="G55" s="89"/>
      <c r="H55" s="83"/>
      <c r="I55" s="84"/>
      <c r="J55" s="85"/>
      <c r="K55" s="86"/>
      <c r="L55" s="86"/>
      <c r="M55" s="87"/>
      <c r="N55" s="87"/>
      <c r="O55" s="87"/>
      <c r="P55" s="87"/>
      <c r="Q55" s="88"/>
      <c r="R55" s="89"/>
      <c r="S55" s="89"/>
      <c r="T55" s="89"/>
      <c r="U55" s="89"/>
      <c r="V55" s="89"/>
      <c r="W55" s="89"/>
      <c r="X55" s="89"/>
      <c r="Z55" s="13" t="e">
        <f ca="1">COUNTIF(OFFSET($AS$2,1,0,'Tirage au sort'!$E$5,1),CONCATENATE("&gt;=",AS55))</f>
        <v>#REF!</v>
      </c>
      <c r="AA55" s="4" t="s">
        <v>53</v>
      </c>
      <c r="AB55" s="7" t="e">
        <f ca="1" t="shared" si="26"/>
        <v>#REF!</v>
      </c>
      <c r="AC55" s="7" t="e">
        <f ca="1" t="shared" si="27"/>
        <v>#REF!</v>
      </c>
      <c r="AD55" s="7" t="e">
        <f ca="1" t="shared" si="28"/>
        <v>#REF!</v>
      </c>
      <c r="AE55" s="7" t="e">
        <f ca="1" t="shared" si="29"/>
        <v>#REF!</v>
      </c>
      <c r="AF55" s="7" t="e">
        <f ca="1" t="shared" si="30"/>
        <v>#REF!</v>
      </c>
      <c r="AG55" s="7" t="e">
        <f ca="1" t="shared" si="31"/>
        <v>#REF!</v>
      </c>
      <c r="AH55" s="7" t="e">
        <f ca="1" t="shared" si="32"/>
        <v>#REF!</v>
      </c>
      <c r="AI55" s="7" t="e">
        <f ca="1" t="shared" si="33"/>
        <v>#REF!</v>
      </c>
      <c r="AJ55" s="6" t="e">
        <f t="shared" si="34"/>
        <v>#REF!</v>
      </c>
      <c r="AK55" s="6" t="e">
        <f t="shared" si="35"/>
        <v>#REF!</v>
      </c>
      <c r="AL55" s="6" t="e">
        <f t="shared" si="36"/>
        <v>#REF!</v>
      </c>
      <c r="AM55" s="6" t="e">
        <f t="shared" si="37"/>
        <v>#REF!</v>
      </c>
      <c r="AN55" s="6" t="e">
        <f t="shared" si="38"/>
        <v>#REF!</v>
      </c>
      <c r="AO55" s="15" t="e">
        <f t="shared" si="39"/>
        <v>#REF!</v>
      </c>
      <c r="AP55" s="15" t="e">
        <f t="shared" si="40"/>
        <v>#REF!</v>
      </c>
      <c r="AQ55" s="6" t="e">
        <f t="shared" si="41"/>
        <v>#REF!</v>
      </c>
      <c r="AR55" s="132">
        <f t="shared" si="17"/>
        <v>0.004800000000000005</v>
      </c>
      <c r="AS55" s="6" t="e">
        <f t="shared" si="42"/>
        <v>#REF!</v>
      </c>
    </row>
    <row r="56" spans="6:45" ht="19.5" customHeight="1">
      <c r="F56" s="89"/>
      <c r="G56" s="89"/>
      <c r="H56" s="83"/>
      <c r="I56" s="84"/>
      <c r="J56" s="85"/>
      <c r="K56" s="86"/>
      <c r="L56" s="86"/>
      <c r="M56" s="87"/>
      <c r="N56" s="87"/>
      <c r="O56" s="87"/>
      <c r="P56" s="87"/>
      <c r="Q56" s="88"/>
      <c r="R56" s="89"/>
      <c r="S56" s="89"/>
      <c r="T56" s="89"/>
      <c r="U56" s="89"/>
      <c r="V56" s="89"/>
      <c r="W56" s="89"/>
      <c r="X56" s="89"/>
      <c r="Z56" s="13" t="e">
        <f ca="1">COUNTIF(OFFSET($AS$2,1,0,'Tirage au sort'!$E$5,1),CONCATENATE("&gt;=",AS56))</f>
        <v>#REF!</v>
      </c>
      <c r="AA56" s="4" t="s">
        <v>53</v>
      </c>
      <c r="AB56" s="7" t="e">
        <f ca="1" t="shared" si="26"/>
        <v>#REF!</v>
      </c>
      <c r="AC56" s="7" t="e">
        <f ca="1" t="shared" si="27"/>
        <v>#REF!</v>
      </c>
      <c r="AD56" s="7" t="e">
        <f ca="1" t="shared" si="28"/>
        <v>#REF!</v>
      </c>
      <c r="AE56" s="7" t="e">
        <f ca="1" t="shared" si="29"/>
        <v>#REF!</v>
      </c>
      <c r="AF56" s="7" t="e">
        <f ca="1" t="shared" si="30"/>
        <v>#REF!</v>
      </c>
      <c r="AG56" s="7" t="e">
        <f ca="1" t="shared" si="31"/>
        <v>#REF!</v>
      </c>
      <c r="AH56" s="7" t="e">
        <f ca="1" t="shared" si="32"/>
        <v>#REF!</v>
      </c>
      <c r="AI56" s="7" t="e">
        <f ca="1" t="shared" si="33"/>
        <v>#REF!</v>
      </c>
      <c r="AJ56" s="6" t="e">
        <f t="shared" si="34"/>
        <v>#REF!</v>
      </c>
      <c r="AK56" s="6" t="e">
        <f t="shared" si="35"/>
        <v>#REF!</v>
      </c>
      <c r="AL56" s="6" t="e">
        <f t="shared" si="36"/>
        <v>#REF!</v>
      </c>
      <c r="AM56" s="6" t="e">
        <f t="shared" si="37"/>
        <v>#REF!</v>
      </c>
      <c r="AN56" s="6" t="e">
        <f t="shared" si="38"/>
        <v>#REF!</v>
      </c>
      <c r="AO56" s="15" t="e">
        <f t="shared" si="39"/>
        <v>#REF!</v>
      </c>
      <c r="AP56" s="15" t="e">
        <f t="shared" si="40"/>
        <v>#REF!</v>
      </c>
      <c r="AQ56" s="6" t="e">
        <f t="shared" si="41"/>
        <v>#REF!</v>
      </c>
      <c r="AR56" s="132">
        <f t="shared" si="17"/>
        <v>0.0047000000000000045</v>
      </c>
      <c r="AS56" s="6" t="e">
        <f t="shared" si="42"/>
        <v>#REF!</v>
      </c>
    </row>
    <row r="57" spans="6:45" ht="19.5" customHeight="1">
      <c r="F57" s="89"/>
      <c r="G57" s="89"/>
      <c r="H57" s="83"/>
      <c r="I57" s="84"/>
      <c r="J57" s="85"/>
      <c r="K57" s="86"/>
      <c r="L57" s="86"/>
      <c r="M57" s="87"/>
      <c r="N57" s="87"/>
      <c r="O57" s="87"/>
      <c r="P57" s="87"/>
      <c r="Q57" s="88"/>
      <c r="R57" s="89"/>
      <c r="S57" s="89"/>
      <c r="T57" s="89"/>
      <c r="U57" s="89"/>
      <c r="V57" s="89"/>
      <c r="W57" s="89"/>
      <c r="X57" s="89"/>
      <c r="Z57" s="13" t="e">
        <f ca="1">COUNTIF(OFFSET($AS$2,1,0,'Tirage au sort'!$E$5,1),CONCATENATE("&gt;=",AS57))</f>
        <v>#REF!</v>
      </c>
      <c r="AA57" s="4" t="s">
        <v>53</v>
      </c>
      <c r="AB57" s="7" t="e">
        <f ca="1" t="shared" si="26"/>
        <v>#REF!</v>
      </c>
      <c r="AC57" s="7" t="e">
        <f ca="1" t="shared" si="27"/>
        <v>#REF!</v>
      </c>
      <c r="AD57" s="7" t="e">
        <f ca="1" t="shared" si="28"/>
        <v>#REF!</v>
      </c>
      <c r="AE57" s="7" t="e">
        <f ca="1" t="shared" si="29"/>
        <v>#REF!</v>
      </c>
      <c r="AF57" s="7" t="e">
        <f ca="1" t="shared" si="30"/>
        <v>#REF!</v>
      </c>
      <c r="AG57" s="7" t="e">
        <f ca="1" t="shared" si="31"/>
        <v>#REF!</v>
      </c>
      <c r="AH57" s="7" t="e">
        <f ca="1" t="shared" si="32"/>
        <v>#REF!</v>
      </c>
      <c r="AI57" s="7" t="e">
        <f ca="1" t="shared" si="33"/>
        <v>#REF!</v>
      </c>
      <c r="AJ57" s="6" t="e">
        <f t="shared" si="34"/>
        <v>#REF!</v>
      </c>
      <c r="AK57" s="6" t="e">
        <f t="shared" si="35"/>
        <v>#REF!</v>
      </c>
      <c r="AL57" s="6" t="e">
        <f t="shared" si="36"/>
        <v>#REF!</v>
      </c>
      <c r="AM57" s="6" t="e">
        <f t="shared" si="37"/>
        <v>#REF!</v>
      </c>
      <c r="AN57" s="6" t="e">
        <f t="shared" si="38"/>
        <v>#REF!</v>
      </c>
      <c r="AO57" s="15" t="e">
        <f t="shared" si="39"/>
        <v>#REF!</v>
      </c>
      <c r="AP57" s="15" t="e">
        <f t="shared" si="40"/>
        <v>#REF!</v>
      </c>
      <c r="AQ57" s="6" t="e">
        <f t="shared" si="41"/>
        <v>#REF!</v>
      </c>
      <c r="AR57" s="132">
        <f t="shared" si="17"/>
        <v>0.004600000000000004</v>
      </c>
      <c r="AS57" s="6" t="e">
        <f t="shared" si="42"/>
        <v>#REF!</v>
      </c>
    </row>
    <row r="58" spans="6:45" ht="19.5" customHeight="1">
      <c r="F58" s="89"/>
      <c r="G58" s="89"/>
      <c r="H58" s="83"/>
      <c r="I58" s="84"/>
      <c r="J58" s="85"/>
      <c r="K58" s="86"/>
      <c r="L58" s="86"/>
      <c r="M58" s="87"/>
      <c r="N58" s="87"/>
      <c r="O58" s="87"/>
      <c r="P58" s="87"/>
      <c r="Q58" s="88"/>
      <c r="R58" s="89"/>
      <c r="S58" s="89"/>
      <c r="T58" s="89"/>
      <c r="U58" s="89"/>
      <c r="V58" s="89"/>
      <c r="W58" s="89"/>
      <c r="X58" s="89"/>
      <c r="Z58" s="13" t="e">
        <f ca="1">COUNTIF(OFFSET($AS$2,1,0,'Tirage au sort'!$E$5,1),CONCATENATE("&gt;=",AS58))</f>
        <v>#REF!</v>
      </c>
      <c r="AA58" s="4" t="s">
        <v>53</v>
      </c>
      <c r="AB58" s="7" t="e">
        <f ca="1" t="shared" si="26"/>
        <v>#REF!</v>
      </c>
      <c r="AC58" s="7" t="e">
        <f ca="1" t="shared" si="27"/>
        <v>#REF!</v>
      </c>
      <c r="AD58" s="7" t="e">
        <f ca="1" t="shared" si="28"/>
        <v>#REF!</v>
      </c>
      <c r="AE58" s="7" t="e">
        <f ca="1" t="shared" si="29"/>
        <v>#REF!</v>
      </c>
      <c r="AF58" s="7" t="e">
        <f ca="1" t="shared" si="30"/>
        <v>#REF!</v>
      </c>
      <c r="AG58" s="7" t="e">
        <f ca="1" t="shared" si="31"/>
        <v>#REF!</v>
      </c>
      <c r="AH58" s="7" t="e">
        <f ca="1" t="shared" si="32"/>
        <v>#REF!</v>
      </c>
      <c r="AI58" s="7" t="e">
        <f ca="1" t="shared" si="33"/>
        <v>#REF!</v>
      </c>
      <c r="AJ58" s="6" t="e">
        <f t="shared" si="34"/>
        <v>#REF!</v>
      </c>
      <c r="AK58" s="6" t="e">
        <f t="shared" si="35"/>
        <v>#REF!</v>
      </c>
      <c r="AL58" s="6" t="e">
        <f t="shared" si="36"/>
        <v>#REF!</v>
      </c>
      <c r="AM58" s="6" t="e">
        <f t="shared" si="37"/>
        <v>#REF!</v>
      </c>
      <c r="AN58" s="6" t="e">
        <f t="shared" si="38"/>
        <v>#REF!</v>
      </c>
      <c r="AO58" s="15" t="e">
        <f t="shared" si="39"/>
        <v>#REF!</v>
      </c>
      <c r="AP58" s="15" t="e">
        <f t="shared" si="40"/>
        <v>#REF!</v>
      </c>
      <c r="AQ58" s="6" t="e">
        <f t="shared" si="41"/>
        <v>#REF!</v>
      </c>
      <c r="AR58" s="132">
        <f t="shared" si="17"/>
        <v>0.004500000000000004</v>
      </c>
      <c r="AS58" s="6" t="e">
        <f t="shared" si="42"/>
        <v>#REF!</v>
      </c>
    </row>
    <row r="59" spans="6:45" ht="19.5" customHeight="1">
      <c r="F59" s="89"/>
      <c r="G59" s="89"/>
      <c r="H59" s="83"/>
      <c r="I59" s="84"/>
      <c r="J59" s="85"/>
      <c r="K59" s="86"/>
      <c r="L59" s="86"/>
      <c r="M59" s="87"/>
      <c r="N59" s="87"/>
      <c r="O59" s="87"/>
      <c r="P59" s="87"/>
      <c r="Q59" s="88"/>
      <c r="R59" s="89"/>
      <c r="S59" s="89"/>
      <c r="T59" s="89"/>
      <c r="U59" s="89"/>
      <c r="V59" s="89"/>
      <c r="W59" s="89"/>
      <c r="X59" s="89"/>
      <c r="Z59" s="13" t="e">
        <f ca="1">COUNTIF(OFFSET($AS$2,1,0,'Tirage au sort'!$E$5,1),CONCATENATE("&gt;=",AS59))</f>
        <v>#REF!</v>
      </c>
      <c r="AA59" s="4" t="s">
        <v>53</v>
      </c>
      <c r="AB59" s="7" t="e">
        <f ca="1" t="shared" si="26"/>
        <v>#REF!</v>
      </c>
      <c r="AC59" s="7" t="e">
        <f ca="1" t="shared" si="27"/>
        <v>#REF!</v>
      </c>
      <c r="AD59" s="7" t="e">
        <f ca="1" t="shared" si="28"/>
        <v>#REF!</v>
      </c>
      <c r="AE59" s="7" t="e">
        <f ca="1" t="shared" si="29"/>
        <v>#REF!</v>
      </c>
      <c r="AF59" s="7" t="e">
        <f ca="1" t="shared" si="30"/>
        <v>#REF!</v>
      </c>
      <c r="AG59" s="7" t="e">
        <f ca="1" t="shared" si="31"/>
        <v>#REF!</v>
      </c>
      <c r="AH59" s="7" t="e">
        <f ca="1" t="shared" si="32"/>
        <v>#REF!</v>
      </c>
      <c r="AI59" s="7" t="e">
        <f ca="1" t="shared" si="33"/>
        <v>#REF!</v>
      </c>
      <c r="AJ59" s="6" t="e">
        <f t="shared" si="34"/>
        <v>#REF!</v>
      </c>
      <c r="AK59" s="6" t="e">
        <f t="shared" si="35"/>
        <v>#REF!</v>
      </c>
      <c r="AL59" s="6" t="e">
        <f t="shared" si="36"/>
        <v>#REF!</v>
      </c>
      <c r="AM59" s="6" t="e">
        <f t="shared" si="37"/>
        <v>#REF!</v>
      </c>
      <c r="AN59" s="6" t="e">
        <f t="shared" si="38"/>
        <v>#REF!</v>
      </c>
      <c r="AO59" s="15" t="e">
        <f t="shared" si="39"/>
        <v>#REF!</v>
      </c>
      <c r="AP59" s="15" t="e">
        <f t="shared" si="40"/>
        <v>#REF!</v>
      </c>
      <c r="AQ59" s="6" t="e">
        <f t="shared" si="41"/>
        <v>#REF!</v>
      </c>
      <c r="AR59" s="132">
        <f t="shared" si="17"/>
        <v>0.004400000000000004</v>
      </c>
      <c r="AS59" s="6" t="e">
        <f t="shared" si="42"/>
        <v>#REF!</v>
      </c>
    </row>
    <row r="60" spans="6:45" ht="19.5" customHeight="1">
      <c r="F60" s="89"/>
      <c r="G60" s="89"/>
      <c r="H60" s="83"/>
      <c r="I60" s="84"/>
      <c r="J60" s="85"/>
      <c r="K60" s="86"/>
      <c r="L60" s="86"/>
      <c r="M60" s="87"/>
      <c r="N60" s="87"/>
      <c r="O60" s="87"/>
      <c r="P60" s="87"/>
      <c r="Q60" s="88"/>
      <c r="R60" s="89"/>
      <c r="S60" s="89"/>
      <c r="T60" s="89"/>
      <c r="U60" s="89"/>
      <c r="V60" s="89"/>
      <c r="W60" s="89"/>
      <c r="X60" s="89"/>
      <c r="Z60" s="13" t="e">
        <f ca="1">COUNTIF(OFFSET($AS$2,1,0,'Tirage au sort'!$E$5,1),CONCATENATE("&gt;=",AS60))</f>
        <v>#REF!</v>
      </c>
      <c r="AA60" s="4" t="s">
        <v>53</v>
      </c>
      <c r="AB60" s="7" t="e">
        <f ca="1" t="shared" si="26"/>
        <v>#REF!</v>
      </c>
      <c r="AC60" s="7" t="e">
        <f ca="1" t="shared" si="27"/>
        <v>#REF!</v>
      </c>
      <c r="AD60" s="7" t="e">
        <f ca="1" t="shared" si="28"/>
        <v>#REF!</v>
      </c>
      <c r="AE60" s="7" t="e">
        <f ca="1" t="shared" si="29"/>
        <v>#REF!</v>
      </c>
      <c r="AF60" s="7" t="e">
        <f ca="1" t="shared" si="30"/>
        <v>#REF!</v>
      </c>
      <c r="AG60" s="7" t="e">
        <f ca="1" t="shared" si="31"/>
        <v>#REF!</v>
      </c>
      <c r="AH60" s="7" t="e">
        <f ca="1" t="shared" si="32"/>
        <v>#REF!</v>
      </c>
      <c r="AI60" s="7" t="e">
        <f ca="1" t="shared" si="33"/>
        <v>#REF!</v>
      </c>
      <c r="AJ60" s="6" t="e">
        <f t="shared" si="34"/>
        <v>#REF!</v>
      </c>
      <c r="AK60" s="6" t="e">
        <f t="shared" si="35"/>
        <v>#REF!</v>
      </c>
      <c r="AL60" s="6" t="e">
        <f t="shared" si="36"/>
        <v>#REF!</v>
      </c>
      <c r="AM60" s="6" t="e">
        <f t="shared" si="37"/>
        <v>#REF!</v>
      </c>
      <c r="AN60" s="6" t="e">
        <f t="shared" si="38"/>
        <v>#REF!</v>
      </c>
      <c r="AO60" s="15" t="e">
        <f t="shared" si="39"/>
        <v>#REF!</v>
      </c>
      <c r="AP60" s="15" t="e">
        <f t="shared" si="40"/>
        <v>#REF!</v>
      </c>
      <c r="AQ60" s="6" t="e">
        <f t="shared" si="41"/>
        <v>#REF!</v>
      </c>
      <c r="AR60" s="132">
        <f t="shared" si="17"/>
        <v>0.0043000000000000035</v>
      </c>
      <c r="AS60" s="6" t="e">
        <f t="shared" si="42"/>
        <v>#REF!</v>
      </c>
    </row>
    <row r="61" spans="6:45" ht="19.5" customHeight="1">
      <c r="F61" s="89"/>
      <c r="G61" s="89"/>
      <c r="H61" s="83"/>
      <c r="I61" s="84"/>
      <c r="J61" s="85"/>
      <c r="K61" s="86"/>
      <c r="L61" s="86"/>
      <c r="M61" s="87"/>
      <c r="N61" s="87"/>
      <c r="O61" s="87"/>
      <c r="P61" s="87"/>
      <c r="Q61" s="88"/>
      <c r="R61" s="89"/>
      <c r="S61" s="89"/>
      <c r="T61" s="89"/>
      <c r="U61" s="89"/>
      <c r="V61" s="89"/>
      <c r="W61" s="89"/>
      <c r="X61" s="89"/>
      <c r="Z61" s="13" t="e">
        <f ca="1">COUNTIF(OFFSET($AS$2,1,0,'Tirage au sort'!$E$5,1),CONCATENATE("&gt;=",AS61))</f>
        <v>#REF!</v>
      </c>
      <c r="AA61" s="4" t="s">
        <v>53</v>
      </c>
      <c r="AB61" s="7" t="e">
        <f ca="1" t="shared" si="26"/>
        <v>#REF!</v>
      </c>
      <c r="AC61" s="7" t="e">
        <f ca="1" t="shared" si="27"/>
        <v>#REF!</v>
      </c>
      <c r="AD61" s="7" t="e">
        <f ca="1" t="shared" si="28"/>
        <v>#REF!</v>
      </c>
      <c r="AE61" s="7" t="e">
        <f ca="1" t="shared" si="29"/>
        <v>#REF!</v>
      </c>
      <c r="AF61" s="7" t="e">
        <f ca="1" t="shared" si="30"/>
        <v>#REF!</v>
      </c>
      <c r="AG61" s="7" t="e">
        <f ca="1" t="shared" si="31"/>
        <v>#REF!</v>
      </c>
      <c r="AH61" s="7" t="e">
        <f ca="1" t="shared" si="32"/>
        <v>#REF!</v>
      </c>
      <c r="AI61" s="7" t="e">
        <f ca="1" t="shared" si="33"/>
        <v>#REF!</v>
      </c>
      <c r="AJ61" s="6" t="e">
        <f t="shared" si="34"/>
        <v>#REF!</v>
      </c>
      <c r="AK61" s="6" t="e">
        <f t="shared" si="35"/>
        <v>#REF!</v>
      </c>
      <c r="AL61" s="6" t="e">
        <f t="shared" si="36"/>
        <v>#REF!</v>
      </c>
      <c r="AM61" s="6" t="e">
        <f t="shared" si="37"/>
        <v>#REF!</v>
      </c>
      <c r="AN61" s="6" t="e">
        <f t="shared" si="38"/>
        <v>#REF!</v>
      </c>
      <c r="AO61" s="15" t="e">
        <f t="shared" si="39"/>
        <v>#REF!</v>
      </c>
      <c r="AP61" s="15" t="e">
        <f t="shared" si="40"/>
        <v>#REF!</v>
      </c>
      <c r="AQ61" s="6" t="e">
        <f t="shared" si="41"/>
        <v>#REF!</v>
      </c>
      <c r="AR61" s="132">
        <f t="shared" si="17"/>
        <v>0.004200000000000003</v>
      </c>
      <c r="AS61" s="6" t="e">
        <f t="shared" si="42"/>
        <v>#REF!</v>
      </c>
    </row>
    <row r="62" spans="6:45" ht="19.5" customHeight="1">
      <c r="F62" s="89"/>
      <c r="G62" s="89"/>
      <c r="H62" s="83"/>
      <c r="I62" s="84"/>
      <c r="J62" s="85"/>
      <c r="K62" s="86"/>
      <c r="L62" s="86"/>
      <c r="M62" s="87"/>
      <c r="N62" s="87"/>
      <c r="O62" s="87"/>
      <c r="P62" s="87"/>
      <c r="Q62" s="88"/>
      <c r="R62" s="89"/>
      <c r="S62" s="89"/>
      <c r="T62" s="89"/>
      <c r="U62" s="89"/>
      <c r="V62" s="89"/>
      <c r="W62" s="89"/>
      <c r="X62" s="89"/>
      <c r="Z62" s="13" t="e">
        <f ca="1">COUNTIF(OFFSET($AS$2,1,0,'Tirage au sort'!$E$5,1),CONCATENATE("&gt;=",AS62))</f>
        <v>#REF!</v>
      </c>
      <c r="AA62" s="4" t="s">
        <v>53</v>
      </c>
      <c r="AB62" s="7" t="e">
        <f ca="1" t="shared" si="26"/>
        <v>#REF!</v>
      </c>
      <c r="AC62" s="7" t="e">
        <f ca="1" t="shared" si="27"/>
        <v>#REF!</v>
      </c>
      <c r="AD62" s="7" t="e">
        <f ca="1" t="shared" si="28"/>
        <v>#REF!</v>
      </c>
      <c r="AE62" s="7" t="e">
        <f ca="1" t="shared" si="29"/>
        <v>#REF!</v>
      </c>
      <c r="AF62" s="7" t="e">
        <f ca="1" t="shared" si="30"/>
        <v>#REF!</v>
      </c>
      <c r="AG62" s="7" t="e">
        <f ca="1" t="shared" si="31"/>
        <v>#REF!</v>
      </c>
      <c r="AH62" s="7" t="e">
        <f ca="1" t="shared" si="32"/>
        <v>#REF!</v>
      </c>
      <c r="AI62" s="7" t="e">
        <f ca="1" t="shared" si="33"/>
        <v>#REF!</v>
      </c>
      <c r="AJ62" s="6" t="e">
        <f t="shared" si="34"/>
        <v>#REF!</v>
      </c>
      <c r="AK62" s="6" t="e">
        <f t="shared" si="35"/>
        <v>#REF!</v>
      </c>
      <c r="AL62" s="6" t="e">
        <f t="shared" si="36"/>
        <v>#REF!</v>
      </c>
      <c r="AM62" s="6" t="e">
        <f t="shared" si="37"/>
        <v>#REF!</v>
      </c>
      <c r="AN62" s="6" t="e">
        <f t="shared" si="38"/>
        <v>#REF!</v>
      </c>
      <c r="AO62" s="15" t="e">
        <f t="shared" si="39"/>
        <v>#REF!</v>
      </c>
      <c r="AP62" s="15" t="e">
        <f t="shared" si="40"/>
        <v>#REF!</v>
      </c>
      <c r="AQ62" s="6" t="e">
        <f t="shared" si="41"/>
        <v>#REF!</v>
      </c>
      <c r="AR62" s="132">
        <f t="shared" si="17"/>
        <v>0.004100000000000003</v>
      </c>
      <c r="AS62" s="6" t="e">
        <f t="shared" si="42"/>
        <v>#REF!</v>
      </c>
    </row>
    <row r="63" spans="6:24" ht="19.5" customHeight="1">
      <c r="F63" s="89"/>
      <c r="G63" s="89"/>
      <c r="H63" s="83"/>
      <c r="I63" s="84"/>
      <c r="J63" s="85"/>
      <c r="K63" s="86"/>
      <c r="L63" s="86"/>
      <c r="M63" s="87"/>
      <c r="N63" s="87"/>
      <c r="O63" s="87"/>
      <c r="P63" s="87"/>
      <c r="Q63" s="88"/>
      <c r="R63" s="89"/>
      <c r="S63" s="89"/>
      <c r="T63" s="89"/>
      <c r="U63" s="89"/>
      <c r="V63" s="89"/>
      <c r="W63" s="89"/>
      <c r="X63" s="89"/>
    </row>
    <row r="64" spans="6:24" ht="19.5" customHeight="1">
      <c r="F64" s="89"/>
      <c r="G64" s="89"/>
      <c r="H64" s="83"/>
      <c r="I64" s="84"/>
      <c r="J64" s="85"/>
      <c r="K64" s="86"/>
      <c r="L64" s="86"/>
      <c r="M64" s="87"/>
      <c r="N64" s="87"/>
      <c r="O64" s="87"/>
      <c r="P64" s="87"/>
      <c r="Q64" s="88"/>
      <c r="R64" s="89"/>
      <c r="S64" s="89"/>
      <c r="T64" s="89"/>
      <c r="U64" s="89"/>
      <c r="V64" s="89"/>
      <c r="W64" s="89"/>
      <c r="X64" s="89"/>
    </row>
    <row r="65" spans="6:24" ht="19.5" customHeight="1">
      <c r="F65" s="89"/>
      <c r="G65" s="89"/>
      <c r="H65" s="83"/>
      <c r="I65" s="84"/>
      <c r="J65" s="85"/>
      <c r="K65" s="86"/>
      <c r="L65" s="86"/>
      <c r="M65" s="87"/>
      <c r="N65" s="87"/>
      <c r="O65" s="87"/>
      <c r="P65" s="87"/>
      <c r="Q65" s="88"/>
      <c r="R65" s="89"/>
      <c r="S65" s="89"/>
      <c r="T65" s="89"/>
      <c r="U65" s="89"/>
      <c r="V65" s="89"/>
      <c r="W65" s="89"/>
      <c r="X65" s="89"/>
    </row>
    <row r="66" spans="6:24" ht="19.5" customHeight="1">
      <c r="F66" s="89"/>
      <c r="G66" s="89"/>
      <c r="H66" s="83"/>
      <c r="I66" s="84"/>
      <c r="J66" s="85"/>
      <c r="K66" s="86"/>
      <c r="L66" s="86"/>
      <c r="M66" s="87"/>
      <c r="N66" s="87"/>
      <c r="O66" s="87"/>
      <c r="P66" s="87"/>
      <c r="Q66" s="88"/>
      <c r="R66" s="89"/>
      <c r="S66" s="89"/>
      <c r="T66" s="89"/>
      <c r="U66" s="89"/>
      <c r="V66" s="89"/>
      <c r="W66" s="89"/>
      <c r="X66" s="89"/>
    </row>
    <row r="67" spans="6:24" ht="19.5" customHeight="1">
      <c r="F67" s="89"/>
      <c r="G67" s="89"/>
      <c r="H67" s="83"/>
      <c r="I67" s="84"/>
      <c r="J67" s="85"/>
      <c r="K67" s="86"/>
      <c r="L67" s="86"/>
      <c r="M67" s="87"/>
      <c r="N67" s="87"/>
      <c r="O67" s="87"/>
      <c r="P67" s="87"/>
      <c r="Q67" s="88"/>
      <c r="R67" s="89"/>
      <c r="S67" s="89"/>
      <c r="T67" s="89"/>
      <c r="U67" s="89"/>
      <c r="V67" s="89"/>
      <c r="W67" s="89"/>
      <c r="X67" s="89"/>
    </row>
    <row r="68" spans="6:24" ht="19.5" customHeight="1">
      <c r="F68" s="89"/>
      <c r="G68" s="89"/>
      <c r="H68" s="83"/>
      <c r="I68" s="84"/>
      <c r="J68" s="85"/>
      <c r="K68" s="86"/>
      <c r="L68" s="86"/>
      <c r="M68" s="87"/>
      <c r="N68" s="87"/>
      <c r="O68" s="87"/>
      <c r="P68" s="87"/>
      <c r="Q68" s="88"/>
      <c r="R68" s="89"/>
      <c r="S68" s="89"/>
      <c r="T68" s="89"/>
      <c r="U68" s="89"/>
      <c r="V68" s="89"/>
      <c r="W68" s="89"/>
      <c r="X68" s="89"/>
    </row>
    <row r="69" spans="6:24" ht="19.5" customHeight="1">
      <c r="F69" s="89"/>
      <c r="G69" s="89"/>
      <c r="H69" s="83"/>
      <c r="I69" s="84"/>
      <c r="J69" s="85"/>
      <c r="K69" s="86"/>
      <c r="L69" s="128"/>
      <c r="M69" s="87"/>
      <c r="N69" s="87"/>
      <c r="O69" s="87"/>
      <c r="P69" s="87"/>
      <c r="Q69" s="88"/>
      <c r="R69" s="89"/>
      <c r="S69" s="89"/>
      <c r="T69" s="89"/>
      <c r="U69" s="89"/>
      <c r="V69" s="89"/>
      <c r="W69" s="89"/>
      <c r="X69" s="89"/>
    </row>
    <row r="70" spans="6:24" ht="19.5" customHeight="1">
      <c r="F70" s="89"/>
      <c r="G70" s="89"/>
      <c r="H70" s="83"/>
      <c r="I70" s="84"/>
      <c r="J70" s="85"/>
      <c r="K70" s="86"/>
      <c r="L70" s="86"/>
      <c r="M70" s="87"/>
      <c r="N70" s="87"/>
      <c r="O70" s="87"/>
      <c r="P70" s="87"/>
      <c r="Q70" s="88"/>
      <c r="R70" s="89"/>
      <c r="S70" s="89"/>
      <c r="T70" s="89"/>
      <c r="U70" s="89"/>
      <c r="V70" s="89"/>
      <c r="W70" s="89"/>
      <c r="X70" s="89"/>
    </row>
    <row r="71" spans="6:24" ht="19.5" customHeight="1">
      <c r="F71" s="89"/>
      <c r="G71" s="89"/>
      <c r="H71" s="83"/>
      <c r="I71" s="84"/>
      <c r="J71" s="85"/>
      <c r="K71" s="86"/>
      <c r="L71" s="86"/>
      <c r="M71" s="87"/>
      <c r="N71" s="87"/>
      <c r="O71" s="87"/>
      <c r="P71" s="87"/>
      <c r="Q71" s="88"/>
      <c r="R71" s="89"/>
      <c r="S71" s="89"/>
      <c r="T71" s="89"/>
      <c r="U71" s="89"/>
      <c r="V71" s="89"/>
      <c r="W71" s="89"/>
      <c r="X71" s="89"/>
    </row>
    <row r="72" spans="6:24" ht="19.5" customHeight="1">
      <c r="F72" s="131"/>
      <c r="G72" s="89"/>
      <c r="H72" s="83"/>
      <c r="I72" s="84"/>
      <c r="J72" s="85"/>
      <c r="K72" s="86"/>
      <c r="L72" s="86"/>
      <c r="M72" s="87"/>
      <c r="N72" s="87"/>
      <c r="O72" s="87"/>
      <c r="P72" s="87"/>
      <c r="Q72" s="88"/>
      <c r="R72" s="89"/>
      <c r="S72" s="89"/>
      <c r="T72" s="89"/>
      <c r="U72" s="89"/>
      <c r="V72" s="89"/>
      <c r="W72" s="89"/>
      <c r="X72" s="89"/>
    </row>
    <row r="73" spans="6:24" ht="19.5" customHeight="1">
      <c r="F73" s="131"/>
      <c r="G73" s="89"/>
      <c r="H73" s="83"/>
      <c r="I73" s="84"/>
      <c r="J73" s="85"/>
      <c r="K73" s="86"/>
      <c r="L73" s="86"/>
      <c r="M73" s="87"/>
      <c r="N73" s="87"/>
      <c r="O73" s="87"/>
      <c r="P73" s="87"/>
      <c r="Q73" s="88"/>
      <c r="R73" s="89"/>
      <c r="S73" s="89"/>
      <c r="T73" s="89"/>
      <c r="U73" s="89"/>
      <c r="V73" s="89"/>
      <c r="W73" s="89"/>
      <c r="X73" s="89"/>
    </row>
    <row r="74" spans="6:24" ht="19.5" customHeight="1">
      <c r="F74" s="131"/>
      <c r="G74" s="89"/>
      <c r="H74" s="83"/>
      <c r="I74" s="84"/>
      <c r="J74" s="85"/>
      <c r="K74" s="86"/>
      <c r="L74" s="86"/>
      <c r="M74" s="87"/>
      <c r="N74" s="87"/>
      <c r="O74" s="87"/>
      <c r="P74" s="87"/>
      <c r="Q74" s="88"/>
      <c r="R74" s="89"/>
      <c r="S74" s="89"/>
      <c r="T74" s="89"/>
      <c r="U74" s="89"/>
      <c r="V74" s="89"/>
      <c r="W74" s="89"/>
      <c r="X74" s="89"/>
    </row>
    <row r="75" spans="6:24" ht="19.5">
      <c r="F75" s="89"/>
      <c r="G75" s="89"/>
      <c r="H75" s="83"/>
      <c r="I75" s="84"/>
      <c r="J75" s="85"/>
      <c r="K75" s="86"/>
      <c r="L75" s="86"/>
      <c r="M75" s="87"/>
      <c r="N75" s="87"/>
      <c r="O75" s="87"/>
      <c r="P75" s="87"/>
      <c r="Q75" s="88"/>
      <c r="R75" s="89"/>
      <c r="S75" s="89"/>
      <c r="T75" s="89"/>
      <c r="U75" s="89"/>
      <c r="V75" s="89"/>
      <c r="W75" s="89"/>
      <c r="X75" s="89"/>
    </row>
    <row r="76" spans="6:24" ht="19.5">
      <c r="F76" s="89"/>
      <c r="G76" s="89"/>
      <c r="H76" s="83"/>
      <c r="I76" s="84"/>
      <c r="J76" s="85"/>
      <c r="K76" s="86"/>
      <c r="L76" s="86"/>
      <c r="M76" s="87"/>
      <c r="N76" s="87"/>
      <c r="O76" s="87"/>
      <c r="P76" s="87"/>
      <c r="Q76" s="88"/>
      <c r="R76" s="89"/>
      <c r="S76" s="89"/>
      <c r="T76" s="89"/>
      <c r="U76" s="89"/>
      <c r="V76" s="89"/>
      <c r="W76" s="89"/>
      <c r="X76" s="89"/>
    </row>
    <row r="77" spans="6:24" ht="19.5">
      <c r="F77" s="89"/>
      <c r="G77" s="89"/>
      <c r="H77" s="83"/>
      <c r="I77" s="84"/>
      <c r="J77" s="85"/>
      <c r="K77" s="86"/>
      <c r="L77" s="86"/>
      <c r="M77" s="87"/>
      <c r="N77" s="87"/>
      <c r="O77" s="87"/>
      <c r="P77" s="87"/>
      <c r="Q77" s="88"/>
      <c r="R77" s="89"/>
      <c r="S77" s="89"/>
      <c r="T77" s="89"/>
      <c r="U77" s="89"/>
      <c r="V77" s="89"/>
      <c r="W77" s="89"/>
      <c r="X77" s="89"/>
    </row>
    <row r="78" spans="6:24" ht="19.5">
      <c r="F78" s="89"/>
      <c r="G78" s="89"/>
      <c r="H78" s="83"/>
      <c r="I78" s="84"/>
      <c r="J78" s="85"/>
      <c r="K78" s="86"/>
      <c r="L78" s="86"/>
      <c r="M78" s="87"/>
      <c r="N78" s="87"/>
      <c r="O78" s="87"/>
      <c r="P78" s="87"/>
      <c r="Q78" s="88"/>
      <c r="R78" s="89"/>
      <c r="S78" s="89"/>
      <c r="T78" s="89"/>
      <c r="U78" s="89"/>
      <c r="V78" s="89"/>
      <c r="W78" s="89"/>
      <c r="X78" s="89"/>
    </row>
    <row r="79" spans="6:24" ht="19.5">
      <c r="F79" s="89"/>
      <c r="G79" s="89"/>
      <c r="H79" s="83"/>
      <c r="I79" s="84"/>
      <c r="J79" s="85"/>
      <c r="K79" s="86"/>
      <c r="L79" s="86"/>
      <c r="M79" s="87"/>
      <c r="N79" s="87"/>
      <c r="O79" s="87"/>
      <c r="P79" s="87"/>
      <c r="Q79" s="88"/>
      <c r="R79" s="89"/>
      <c r="S79" s="89"/>
      <c r="T79" s="89"/>
      <c r="U79" s="89"/>
      <c r="V79" s="89"/>
      <c r="W79" s="89"/>
      <c r="X79" s="89"/>
    </row>
    <row r="80" spans="6:24" ht="19.5">
      <c r="F80" s="89"/>
      <c r="G80" s="89"/>
      <c r="H80" s="83"/>
      <c r="I80" s="84"/>
      <c r="J80" s="85"/>
      <c r="K80" s="86"/>
      <c r="L80" s="86"/>
      <c r="M80" s="87"/>
      <c r="N80" s="87"/>
      <c r="O80" s="87"/>
      <c r="P80" s="87"/>
      <c r="Q80" s="88"/>
      <c r="R80" s="89"/>
      <c r="S80" s="89"/>
      <c r="T80" s="89"/>
      <c r="U80" s="89"/>
      <c r="V80" s="89"/>
      <c r="W80" s="89"/>
      <c r="X80" s="89"/>
    </row>
    <row r="81" spans="6:24" ht="19.5">
      <c r="F81" s="89"/>
      <c r="G81" s="89"/>
      <c r="H81" s="83"/>
      <c r="I81" s="84"/>
      <c r="J81" s="85"/>
      <c r="K81" s="86"/>
      <c r="L81" s="86"/>
      <c r="M81" s="87"/>
      <c r="N81" s="87"/>
      <c r="O81" s="87"/>
      <c r="P81" s="87"/>
      <c r="Q81" s="88"/>
      <c r="R81" s="89"/>
      <c r="S81" s="89"/>
      <c r="T81" s="89"/>
      <c r="U81" s="89"/>
      <c r="V81" s="89"/>
      <c r="W81" s="89"/>
      <c r="X81" s="89"/>
    </row>
    <row r="82" spans="6:24" ht="19.5">
      <c r="F82" s="89"/>
      <c r="G82" s="89"/>
      <c r="H82" s="83"/>
      <c r="I82" s="84"/>
      <c r="J82" s="85"/>
      <c r="K82" s="86"/>
      <c r="L82" s="86"/>
      <c r="M82" s="87"/>
      <c r="N82" s="87"/>
      <c r="O82" s="87"/>
      <c r="P82" s="87"/>
      <c r="Q82" s="88"/>
      <c r="R82" s="89"/>
      <c r="S82" s="89"/>
      <c r="T82" s="89"/>
      <c r="U82" s="89"/>
      <c r="V82" s="89"/>
      <c r="W82" s="89"/>
      <c r="X82" s="89"/>
    </row>
    <row r="83" spans="6:24" ht="19.5">
      <c r="F83" s="89"/>
      <c r="G83" s="89"/>
      <c r="H83" s="83"/>
      <c r="I83" s="84"/>
      <c r="J83" s="85"/>
      <c r="K83" s="86"/>
      <c r="L83" s="86"/>
      <c r="M83" s="87"/>
      <c r="N83" s="87"/>
      <c r="O83" s="87"/>
      <c r="P83" s="87"/>
      <c r="Q83" s="88"/>
      <c r="R83" s="89"/>
      <c r="S83" s="89"/>
      <c r="T83" s="89"/>
      <c r="U83" s="89"/>
      <c r="V83" s="89"/>
      <c r="W83" s="89"/>
      <c r="X83" s="89"/>
    </row>
    <row r="84" spans="6:24" ht="19.5">
      <c r="F84" s="89"/>
      <c r="G84" s="89"/>
      <c r="H84" s="83"/>
      <c r="I84" s="84"/>
      <c r="J84" s="85"/>
      <c r="K84" s="86"/>
      <c r="L84" s="86"/>
      <c r="M84" s="87"/>
      <c r="N84" s="87"/>
      <c r="O84" s="87"/>
      <c r="P84" s="87"/>
      <c r="Q84" s="88"/>
      <c r="R84" s="89"/>
      <c r="S84" s="89"/>
      <c r="T84" s="89"/>
      <c r="U84" s="89"/>
      <c r="V84" s="89"/>
      <c r="W84" s="89"/>
      <c r="X84" s="89"/>
    </row>
    <row r="85" spans="6:24" ht="19.5">
      <c r="F85" s="89"/>
      <c r="G85" s="89"/>
      <c r="H85" s="83"/>
      <c r="I85" s="84"/>
      <c r="J85" s="85"/>
      <c r="K85" s="86"/>
      <c r="L85" s="86"/>
      <c r="M85" s="87"/>
      <c r="N85" s="87"/>
      <c r="O85" s="87"/>
      <c r="P85" s="87"/>
      <c r="Q85" s="88"/>
      <c r="R85" s="89"/>
      <c r="S85" s="89"/>
      <c r="T85" s="89"/>
      <c r="U85" s="89"/>
      <c r="V85" s="89"/>
      <c r="W85" s="89"/>
      <c r="X85" s="89"/>
    </row>
    <row r="86" spans="6:24" ht="19.5">
      <c r="F86" s="89"/>
      <c r="G86" s="89"/>
      <c r="H86" s="83"/>
      <c r="I86" s="84"/>
      <c r="J86" s="85"/>
      <c r="K86" s="86"/>
      <c r="L86" s="86"/>
      <c r="M86" s="87"/>
      <c r="N86" s="87"/>
      <c r="O86" s="87"/>
      <c r="P86" s="87"/>
      <c r="Q86" s="88"/>
      <c r="R86" s="89"/>
      <c r="S86" s="89"/>
      <c r="T86" s="89"/>
      <c r="U86" s="89"/>
      <c r="V86" s="89"/>
      <c r="W86" s="89"/>
      <c r="X86" s="89"/>
    </row>
    <row r="87" spans="6:24" ht="19.5">
      <c r="F87" s="89"/>
      <c r="G87" s="89"/>
      <c r="H87" s="83"/>
      <c r="I87" s="84"/>
      <c r="J87" s="85"/>
      <c r="K87" s="86"/>
      <c r="L87" s="86"/>
      <c r="M87" s="87"/>
      <c r="N87" s="87"/>
      <c r="O87" s="87"/>
      <c r="P87" s="87"/>
      <c r="Q87" s="88"/>
      <c r="R87" s="89"/>
      <c r="S87" s="89"/>
      <c r="T87" s="89"/>
      <c r="U87" s="89"/>
      <c r="V87" s="89"/>
      <c r="W87" s="89"/>
      <c r="X87" s="89"/>
    </row>
    <row r="88" spans="6:24" ht="19.5">
      <c r="F88" s="89"/>
      <c r="G88" s="89"/>
      <c r="H88" s="83"/>
      <c r="I88" s="84"/>
      <c r="J88" s="85"/>
      <c r="K88" s="86"/>
      <c r="L88" s="86"/>
      <c r="M88" s="87"/>
      <c r="N88" s="87"/>
      <c r="O88" s="87"/>
      <c r="P88" s="87"/>
      <c r="Q88" s="88"/>
      <c r="R88" s="89"/>
      <c r="S88" s="89"/>
      <c r="T88" s="89"/>
      <c r="U88" s="89"/>
      <c r="V88" s="89"/>
      <c r="W88" s="89"/>
      <c r="X88" s="89"/>
    </row>
    <row r="89" spans="6:24" ht="19.5">
      <c r="F89" s="89"/>
      <c r="G89" s="89"/>
      <c r="H89" s="83"/>
      <c r="I89" s="84"/>
      <c r="J89" s="85"/>
      <c r="K89" s="86"/>
      <c r="L89" s="86"/>
      <c r="M89" s="87"/>
      <c r="N89" s="87"/>
      <c r="O89" s="87"/>
      <c r="P89" s="87"/>
      <c r="Q89" s="88"/>
      <c r="R89" s="89"/>
      <c r="S89" s="89"/>
      <c r="T89" s="89"/>
      <c r="U89" s="89"/>
      <c r="V89" s="89"/>
      <c r="W89" s="89"/>
      <c r="X89" s="89"/>
    </row>
    <row r="90" spans="6:24" ht="19.5">
      <c r="F90" s="89"/>
      <c r="G90" s="89"/>
      <c r="H90" s="83"/>
      <c r="I90" s="84"/>
      <c r="J90" s="85"/>
      <c r="K90" s="86"/>
      <c r="L90" s="86"/>
      <c r="M90" s="87"/>
      <c r="N90" s="87"/>
      <c r="O90" s="87"/>
      <c r="P90" s="87"/>
      <c r="Q90" s="88"/>
      <c r="R90" s="89"/>
      <c r="S90" s="89"/>
      <c r="T90" s="89"/>
      <c r="U90" s="89"/>
      <c r="V90" s="89"/>
      <c r="W90" s="89"/>
      <c r="X90" s="89"/>
    </row>
    <row r="91" spans="6:24" ht="19.5">
      <c r="F91" s="89"/>
      <c r="G91" s="89"/>
      <c r="H91" s="83"/>
      <c r="I91" s="84"/>
      <c r="J91" s="85"/>
      <c r="K91" s="86"/>
      <c r="L91" s="86"/>
      <c r="M91" s="87"/>
      <c r="N91" s="87"/>
      <c r="O91" s="87"/>
      <c r="P91" s="87"/>
      <c r="Q91" s="88"/>
      <c r="R91" s="89"/>
      <c r="S91" s="89"/>
      <c r="T91" s="89"/>
      <c r="U91" s="89"/>
      <c r="V91" s="89"/>
      <c r="W91" s="89"/>
      <c r="X91" s="89"/>
    </row>
    <row r="92" spans="6:24" ht="19.5">
      <c r="F92" s="89"/>
      <c r="G92" s="89"/>
      <c r="H92" s="83"/>
      <c r="I92" s="84"/>
      <c r="J92" s="85"/>
      <c r="K92" s="86"/>
      <c r="L92" s="86"/>
      <c r="M92" s="87"/>
      <c r="N92" s="87"/>
      <c r="O92" s="87"/>
      <c r="P92" s="87"/>
      <c r="Q92" s="88"/>
      <c r="R92" s="89"/>
      <c r="S92" s="89"/>
      <c r="T92" s="89"/>
      <c r="U92" s="89"/>
      <c r="V92" s="89"/>
      <c r="W92" s="89"/>
      <c r="X92" s="89"/>
    </row>
    <row r="93" spans="6:24" ht="19.5">
      <c r="F93" s="89"/>
      <c r="G93" s="89"/>
      <c r="H93" s="83"/>
      <c r="I93" s="84"/>
      <c r="J93" s="85"/>
      <c r="K93" s="86"/>
      <c r="L93" s="86"/>
      <c r="M93" s="87"/>
      <c r="N93" s="87"/>
      <c r="O93" s="87"/>
      <c r="P93" s="87"/>
      <c r="Q93" s="88"/>
      <c r="R93" s="89"/>
      <c r="S93" s="89"/>
      <c r="T93" s="89"/>
      <c r="U93" s="89"/>
      <c r="V93" s="89"/>
      <c r="W93" s="89"/>
      <c r="X93" s="89"/>
    </row>
    <row r="94" spans="6:24" ht="19.5">
      <c r="F94" s="89"/>
      <c r="G94" s="89"/>
      <c r="H94" s="83"/>
      <c r="I94" s="84"/>
      <c r="J94" s="85"/>
      <c r="K94" s="86"/>
      <c r="L94" s="86"/>
      <c r="M94" s="87"/>
      <c r="N94" s="87"/>
      <c r="O94" s="87"/>
      <c r="P94" s="87"/>
      <c r="Q94" s="88"/>
      <c r="R94" s="89"/>
      <c r="S94" s="89"/>
      <c r="T94" s="89"/>
      <c r="U94" s="89"/>
      <c r="V94" s="89"/>
      <c r="W94" s="89"/>
      <c r="X94" s="89"/>
    </row>
    <row r="95" spans="6:24" ht="19.5">
      <c r="F95" s="89"/>
      <c r="G95" s="89"/>
      <c r="H95" s="83"/>
      <c r="I95" s="84"/>
      <c r="J95" s="85"/>
      <c r="K95" s="86"/>
      <c r="L95" s="86"/>
      <c r="M95" s="87"/>
      <c r="N95" s="87"/>
      <c r="O95" s="87"/>
      <c r="P95" s="87"/>
      <c r="Q95" s="88"/>
      <c r="R95" s="89"/>
      <c r="S95" s="89"/>
      <c r="T95" s="89"/>
      <c r="U95" s="89"/>
      <c r="V95" s="89"/>
      <c r="W95" s="89"/>
      <c r="X95" s="89"/>
    </row>
    <row r="96" spans="6:24" ht="19.5">
      <c r="F96" s="89"/>
      <c r="G96" s="89"/>
      <c r="H96" s="83"/>
      <c r="I96" s="84"/>
      <c r="J96" s="85"/>
      <c r="K96" s="86"/>
      <c r="L96" s="86"/>
      <c r="M96" s="87"/>
      <c r="N96" s="87"/>
      <c r="O96" s="87"/>
      <c r="P96" s="87"/>
      <c r="Q96" s="88"/>
      <c r="R96" s="89"/>
      <c r="S96" s="89"/>
      <c r="T96" s="89"/>
      <c r="U96" s="89"/>
      <c r="V96" s="89"/>
      <c r="W96" s="89"/>
      <c r="X96" s="89"/>
    </row>
    <row r="97" spans="6:24" ht="19.5">
      <c r="F97" s="89"/>
      <c r="G97" s="89"/>
      <c r="H97" s="83"/>
      <c r="I97" s="84"/>
      <c r="J97" s="85"/>
      <c r="K97" s="86"/>
      <c r="L97" s="86"/>
      <c r="M97" s="87"/>
      <c r="N97" s="87"/>
      <c r="O97" s="87"/>
      <c r="P97" s="87"/>
      <c r="Q97" s="88"/>
      <c r="R97" s="89"/>
      <c r="S97" s="89"/>
      <c r="T97" s="89"/>
      <c r="U97" s="89"/>
      <c r="V97" s="89"/>
      <c r="W97" s="89"/>
      <c r="X97" s="89"/>
    </row>
    <row r="98" spans="6:24" ht="19.5">
      <c r="F98" s="89"/>
      <c r="G98" s="89"/>
      <c r="H98" s="83"/>
      <c r="I98" s="84"/>
      <c r="J98" s="85"/>
      <c r="K98" s="86"/>
      <c r="L98" s="86"/>
      <c r="M98" s="87"/>
      <c r="N98" s="87"/>
      <c r="O98" s="87"/>
      <c r="P98" s="87"/>
      <c r="Q98" s="88"/>
      <c r="R98" s="89"/>
      <c r="S98" s="89"/>
      <c r="T98" s="89"/>
      <c r="U98" s="89"/>
      <c r="V98" s="89"/>
      <c r="W98" s="89"/>
      <c r="X98" s="89"/>
    </row>
    <row r="99" spans="6:24" ht="19.5">
      <c r="F99" s="89"/>
      <c r="G99" s="89"/>
      <c r="H99" s="83"/>
      <c r="I99" s="84"/>
      <c r="J99" s="85"/>
      <c r="K99" s="86"/>
      <c r="L99" s="86"/>
      <c r="M99" s="87"/>
      <c r="N99" s="87"/>
      <c r="O99" s="87"/>
      <c r="P99" s="87"/>
      <c r="Q99" s="88"/>
      <c r="R99" s="89"/>
      <c r="S99" s="89"/>
      <c r="T99" s="89"/>
      <c r="U99" s="89"/>
      <c r="V99" s="89"/>
      <c r="W99" s="89"/>
      <c r="X99" s="89"/>
    </row>
    <row r="100" spans="6:24" ht="19.5">
      <c r="F100" s="89"/>
      <c r="G100" s="89"/>
      <c r="H100" s="83"/>
      <c r="I100" s="84"/>
      <c r="J100" s="85"/>
      <c r="K100" s="86"/>
      <c r="L100" s="86"/>
      <c r="M100" s="87"/>
      <c r="N100" s="87"/>
      <c r="O100" s="87"/>
      <c r="P100" s="87"/>
      <c r="Q100" s="88"/>
      <c r="R100" s="89"/>
      <c r="S100" s="89"/>
      <c r="T100" s="89"/>
      <c r="U100" s="89"/>
      <c r="V100" s="89"/>
      <c r="W100" s="89"/>
      <c r="X100" s="89"/>
    </row>
    <row r="101" spans="6:24" ht="19.5">
      <c r="F101" s="89"/>
      <c r="G101" s="89"/>
      <c r="H101" s="83"/>
      <c r="I101" s="84"/>
      <c r="J101" s="85"/>
      <c r="K101" s="86"/>
      <c r="L101" s="86"/>
      <c r="M101" s="87"/>
      <c r="N101" s="87"/>
      <c r="O101" s="87"/>
      <c r="P101" s="87"/>
      <c r="Q101" s="88"/>
      <c r="R101" s="89"/>
      <c r="S101" s="89"/>
      <c r="T101" s="89"/>
      <c r="U101" s="89"/>
      <c r="V101" s="89"/>
      <c r="W101" s="89"/>
      <c r="X101" s="89"/>
    </row>
    <row r="102" spans="6:24" ht="19.5">
      <c r="F102" s="89"/>
      <c r="G102" s="89"/>
      <c r="H102" s="83"/>
      <c r="I102" s="84"/>
      <c r="J102" s="85"/>
      <c r="K102" s="86"/>
      <c r="L102" s="86"/>
      <c r="M102" s="87"/>
      <c r="N102" s="87"/>
      <c r="O102" s="87"/>
      <c r="P102" s="87"/>
      <c r="Q102" s="88"/>
      <c r="R102" s="89"/>
      <c r="S102" s="89"/>
      <c r="T102" s="89"/>
      <c r="U102" s="89"/>
      <c r="V102" s="89"/>
      <c r="W102" s="89"/>
      <c r="X102" s="89"/>
    </row>
    <row r="103" spans="6:24" ht="19.5">
      <c r="F103" s="89"/>
      <c r="G103" s="89"/>
      <c r="H103" s="83"/>
      <c r="I103" s="84"/>
      <c r="J103" s="85"/>
      <c r="K103" s="86"/>
      <c r="L103" s="86"/>
      <c r="M103" s="87"/>
      <c r="N103" s="87"/>
      <c r="O103" s="87"/>
      <c r="P103" s="87"/>
      <c r="Q103" s="88"/>
      <c r="R103" s="89"/>
      <c r="S103" s="89"/>
      <c r="T103" s="89"/>
      <c r="U103" s="89"/>
      <c r="V103" s="89"/>
      <c r="W103" s="89"/>
      <c r="X103" s="89"/>
    </row>
    <row r="104" spans="6:24" ht="19.5">
      <c r="F104" s="89"/>
      <c r="G104" s="89"/>
      <c r="H104" s="83"/>
      <c r="I104" s="84"/>
      <c r="J104" s="85"/>
      <c r="K104" s="86"/>
      <c r="L104" s="86"/>
      <c r="M104" s="87"/>
      <c r="N104" s="87"/>
      <c r="O104" s="87"/>
      <c r="P104" s="87"/>
      <c r="Q104" s="88"/>
      <c r="R104" s="89"/>
      <c r="S104" s="89"/>
      <c r="T104" s="89"/>
      <c r="U104" s="89"/>
      <c r="V104" s="89"/>
      <c r="W104" s="89"/>
      <c r="X104" s="89"/>
    </row>
    <row r="105" spans="6:24" ht="19.5">
      <c r="F105" s="89"/>
      <c r="G105" s="89"/>
      <c r="H105" s="83"/>
      <c r="I105" s="84"/>
      <c r="J105" s="85"/>
      <c r="K105" s="86"/>
      <c r="L105" s="86"/>
      <c r="M105" s="87"/>
      <c r="N105" s="87"/>
      <c r="O105" s="87"/>
      <c r="P105" s="87"/>
      <c r="Q105" s="88"/>
      <c r="R105" s="89"/>
      <c r="S105" s="89"/>
      <c r="T105" s="89"/>
      <c r="U105" s="89"/>
      <c r="V105" s="89"/>
      <c r="W105" s="89"/>
      <c r="X105" s="89"/>
    </row>
    <row r="106" spans="6:24" ht="19.5">
      <c r="F106" s="89"/>
      <c r="G106" s="89"/>
      <c r="H106" s="83"/>
      <c r="I106" s="84"/>
      <c r="J106" s="85"/>
      <c r="K106" s="86"/>
      <c r="L106" s="86"/>
      <c r="M106" s="87"/>
      <c r="N106" s="87"/>
      <c r="O106" s="87"/>
      <c r="P106" s="87"/>
      <c r="Q106" s="88"/>
      <c r="R106" s="89"/>
      <c r="S106" s="89"/>
      <c r="T106" s="89"/>
      <c r="U106" s="89"/>
      <c r="V106" s="89"/>
      <c r="W106" s="89"/>
      <c r="X106" s="89"/>
    </row>
    <row r="107" spans="6:24" ht="19.5">
      <c r="F107" s="89"/>
      <c r="G107" s="89"/>
      <c r="H107" s="83"/>
      <c r="I107" s="84"/>
      <c r="J107" s="85"/>
      <c r="K107" s="86"/>
      <c r="L107" s="86"/>
      <c r="M107" s="87"/>
      <c r="N107" s="87"/>
      <c r="O107" s="87"/>
      <c r="P107" s="87"/>
      <c r="Q107" s="88"/>
      <c r="R107" s="89"/>
      <c r="S107" s="89"/>
      <c r="T107" s="89"/>
      <c r="U107" s="89"/>
      <c r="V107" s="89"/>
      <c r="W107" s="89"/>
      <c r="X107" s="89"/>
    </row>
    <row r="108" spans="6:24" ht="19.5">
      <c r="F108" s="89"/>
      <c r="G108" s="89"/>
      <c r="H108" s="83"/>
      <c r="I108" s="84"/>
      <c r="J108" s="85"/>
      <c r="K108" s="86"/>
      <c r="L108" s="86"/>
      <c r="M108" s="87"/>
      <c r="N108" s="87"/>
      <c r="O108" s="87"/>
      <c r="P108" s="87"/>
      <c r="Q108" s="88"/>
      <c r="R108" s="89"/>
      <c r="S108" s="89"/>
      <c r="T108" s="89"/>
      <c r="U108" s="89"/>
      <c r="V108" s="89"/>
      <c r="W108" s="89"/>
      <c r="X108" s="89"/>
    </row>
    <row r="109" spans="6:24" ht="19.5">
      <c r="F109" s="89"/>
      <c r="G109" s="89"/>
      <c r="H109" s="83"/>
      <c r="I109" s="84"/>
      <c r="J109" s="85"/>
      <c r="K109" s="86"/>
      <c r="L109" s="86"/>
      <c r="M109" s="87"/>
      <c r="N109" s="87"/>
      <c r="O109" s="87"/>
      <c r="P109" s="87"/>
      <c r="Q109" s="88"/>
      <c r="R109" s="89"/>
      <c r="S109" s="89"/>
      <c r="T109" s="89"/>
      <c r="U109" s="89"/>
      <c r="V109" s="89"/>
      <c r="W109" s="89"/>
      <c r="X109" s="89"/>
    </row>
    <row r="110" spans="6:24" ht="19.5">
      <c r="F110" s="89"/>
      <c r="G110" s="89"/>
      <c r="H110" s="83"/>
      <c r="I110" s="84"/>
      <c r="J110" s="85"/>
      <c r="K110" s="86"/>
      <c r="L110" s="86"/>
      <c r="M110" s="87"/>
      <c r="N110" s="87"/>
      <c r="O110" s="87"/>
      <c r="P110" s="87"/>
      <c r="Q110" s="88"/>
      <c r="R110" s="89"/>
      <c r="S110" s="89"/>
      <c r="T110" s="89"/>
      <c r="U110" s="89"/>
      <c r="V110" s="89"/>
      <c r="W110" s="89"/>
      <c r="X110" s="89"/>
    </row>
    <row r="111" spans="6:24" ht="19.5">
      <c r="F111" s="89"/>
      <c r="G111" s="89"/>
      <c r="H111" s="83"/>
      <c r="I111" s="84"/>
      <c r="J111" s="85"/>
      <c r="K111" s="86"/>
      <c r="L111" s="86"/>
      <c r="M111" s="87"/>
      <c r="N111" s="87"/>
      <c r="O111" s="87"/>
      <c r="P111" s="87"/>
      <c r="Q111" s="88"/>
      <c r="R111" s="89"/>
      <c r="S111" s="89"/>
      <c r="T111" s="89"/>
      <c r="U111" s="89"/>
      <c r="V111" s="89"/>
      <c r="W111" s="89"/>
      <c r="X111" s="89"/>
    </row>
    <row r="112" spans="6:24" ht="19.5">
      <c r="F112" s="89"/>
      <c r="G112" s="89"/>
      <c r="H112" s="83"/>
      <c r="I112" s="84"/>
      <c r="J112" s="85"/>
      <c r="K112" s="86"/>
      <c r="L112" s="86"/>
      <c r="M112" s="87"/>
      <c r="N112" s="87"/>
      <c r="O112" s="87"/>
      <c r="P112" s="87"/>
      <c r="Q112" s="88"/>
      <c r="R112" s="89"/>
      <c r="S112" s="89"/>
      <c r="T112" s="89"/>
      <c r="U112" s="89"/>
      <c r="V112" s="89"/>
      <c r="W112" s="89"/>
      <c r="X112" s="89"/>
    </row>
    <row r="113" spans="6:24" ht="19.5">
      <c r="F113" s="89"/>
      <c r="G113" s="89"/>
      <c r="H113" s="83"/>
      <c r="I113" s="84"/>
      <c r="J113" s="85"/>
      <c r="K113" s="86"/>
      <c r="L113" s="86"/>
      <c r="M113" s="87"/>
      <c r="N113" s="87"/>
      <c r="O113" s="87"/>
      <c r="P113" s="87"/>
      <c r="Q113" s="88"/>
      <c r="R113" s="89"/>
      <c r="S113" s="89"/>
      <c r="T113" s="89"/>
      <c r="U113" s="89"/>
      <c r="V113" s="89"/>
      <c r="W113" s="89"/>
      <c r="X113" s="89"/>
    </row>
    <row r="114" spans="6:24" ht="19.5">
      <c r="F114" s="89"/>
      <c r="G114" s="89"/>
      <c r="H114" s="83"/>
      <c r="I114" s="84"/>
      <c r="J114" s="85"/>
      <c r="K114" s="86"/>
      <c r="L114" s="86"/>
      <c r="M114" s="87"/>
      <c r="N114" s="87"/>
      <c r="O114" s="87"/>
      <c r="P114" s="87"/>
      <c r="Q114" s="88"/>
      <c r="R114" s="89"/>
      <c r="S114" s="89"/>
      <c r="T114" s="89"/>
      <c r="U114" s="89"/>
      <c r="V114" s="89"/>
      <c r="W114" s="89"/>
      <c r="X114" s="89"/>
    </row>
    <row r="115" spans="6:24" ht="19.5">
      <c r="F115" s="89"/>
      <c r="G115" s="89"/>
      <c r="H115" s="83"/>
      <c r="I115" s="84"/>
      <c r="J115" s="85"/>
      <c r="K115" s="86"/>
      <c r="L115" s="86"/>
      <c r="M115" s="87"/>
      <c r="N115" s="87"/>
      <c r="O115" s="87"/>
      <c r="P115" s="87"/>
      <c r="Q115" s="88"/>
      <c r="R115" s="89"/>
      <c r="S115" s="89"/>
      <c r="T115" s="89"/>
      <c r="U115" s="89"/>
      <c r="V115" s="89"/>
      <c r="W115" s="89"/>
      <c r="X115" s="89"/>
    </row>
    <row r="116" spans="6:24" ht="19.5">
      <c r="F116" s="89"/>
      <c r="G116" s="89"/>
      <c r="H116" s="83"/>
      <c r="I116" s="84"/>
      <c r="J116" s="85"/>
      <c r="K116" s="86"/>
      <c r="L116" s="86"/>
      <c r="M116" s="87"/>
      <c r="N116" s="87"/>
      <c r="O116" s="87"/>
      <c r="P116" s="87"/>
      <c r="Q116" s="88"/>
      <c r="R116" s="89"/>
      <c r="S116" s="89"/>
      <c r="T116" s="89"/>
      <c r="U116" s="89"/>
      <c r="V116" s="89"/>
      <c r="W116" s="89"/>
      <c r="X116" s="89"/>
    </row>
    <row r="117" spans="6:24" ht="19.5">
      <c r="F117" s="89"/>
      <c r="G117" s="89"/>
      <c r="H117" s="83"/>
      <c r="I117" s="84"/>
      <c r="J117" s="85"/>
      <c r="K117" s="86"/>
      <c r="L117" s="86"/>
      <c r="M117" s="87"/>
      <c r="N117" s="87"/>
      <c r="O117" s="87"/>
      <c r="P117" s="87"/>
      <c r="Q117" s="88"/>
      <c r="R117" s="89"/>
      <c r="S117" s="89"/>
      <c r="T117" s="89"/>
      <c r="U117" s="89"/>
      <c r="V117" s="89"/>
      <c r="W117" s="89"/>
      <c r="X117" s="89"/>
    </row>
    <row r="118" spans="6:24" ht="19.5">
      <c r="F118" s="89"/>
      <c r="G118" s="89"/>
      <c r="H118" s="83"/>
      <c r="I118" s="84"/>
      <c r="J118" s="85"/>
      <c r="K118" s="86"/>
      <c r="L118" s="86"/>
      <c r="M118" s="87"/>
      <c r="N118" s="87"/>
      <c r="O118" s="87"/>
      <c r="P118" s="87"/>
      <c r="Q118" s="88"/>
      <c r="R118" s="89"/>
      <c r="S118" s="89"/>
      <c r="T118" s="89"/>
      <c r="U118" s="89"/>
      <c r="V118" s="89"/>
      <c r="W118" s="89"/>
      <c r="X118" s="89"/>
    </row>
    <row r="119" spans="6:24" ht="19.5">
      <c r="F119" s="89"/>
      <c r="G119" s="89"/>
      <c r="H119" s="83"/>
      <c r="I119" s="84"/>
      <c r="J119" s="85"/>
      <c r="K119" s="86"/>
      <c r="L119" s="86"/>
      <c r="M119" s="87"/>
      <c r="N119" s="87"/>
      <c r="O119" s="87"/>
      <c r="P119" s="87"/>
      <c r="Q119" s="88"/>
      <c r="R119" s="89"/>
      <c r="S119" s="89"/>
      <c r="T119" s="89"/>
      <c r="U119" s="89"/>
      <c r="V119" s="89"/>
      <c r="W119" s="89"/>
      <c r="X119" s="89"/>
    </row>
    <row r="120" spans="6:24" ht="19.5">
      <c r="F120" s="89"/>
      <c r="G120" s="89"/>
      <c r="H120" s="83"/>
      <c r="I120" s="84"/>
      <c r="J120" s="85"/>
      <c r="K120" s="86"/>
      <c r="L120" s="86"/>
      <c r="M120" s="87"/>
      <c r="N120" s="87"/>
      <c r="O120" s="87"/>
      <c r="P120" s="87"/>
      <c r="Q120" s="88"/>
      <c r="R120" s="89"/>
      <c r="S120" s="89"/>
      <c r="T120" s="89"/>
      <c r="U120" s="89"/>
      <c r="V120" s="89"/>
      <c r="W120" s="89"/>
      <c r="X120" s="89"/>
    </row>
    <row r="121" spans="6:24" ht="19.5">
      <c r="F121" s="89"/>
      <c r="G121" s="89"/>
      <c r="H121" s="83"/>
      <c r="I121" s="84"/>
      <c r="J121" s="85"/>
      <c r="K121" s="86"/>
      <c r="L121" s="86"/>
      <c r="M121" s="87"/>
      <c r="N121" s="87"/>
      <c r="O121" s="87"/>
      <c r="P121" s="87"/>
      <c r="Q121" s="88"/>
      <c r="R121" s="89"/>
      <c r="S121" s="89"/>
      <c r="T121" s="89"/>
      <c r="U121" s="89"/>
      <c r="V121" s="89"/>
      <c r="W121" s="89"/>
      <c r="X121" s="89"/>
    </row>
    <row r="122" spans="6:24" ht="19.5">
      <c r="F122" s="89"/>
      <c r="G122" s="89"/>
      <c r="H122" s="83"/>
      <c r="I122" s="84"/>
      <c r="J122" s="85"/>
      <c r="K122" s="86"/>
      <c r="L122" s="86"/>
      <c r="M122" s="87"/>
      <c r="N122" s="87"/>
      <c r="O122" s="87"/>
      <c r="P122" s="87"/>
      <c r="Q122" s="88"/>
      <c r="R122" s="89"/>
      <c r="S122" s="89"/>
      <c r="T122" s="89"/>
      <c r="U122" s="89"/>
      <c r="V122" s="89"/>
      <c r="W122" s="89"/>
      <c r="X122" s="89"/>
    </row>
    <row r="123" spans="6:24" ht="19.5">
      <c r="F123" s="89"/>
      <c r="G123" s="89"/>
      <c r="H123" s="83"/>
      <c r="I123" s="84"/>
      <c r="J123" s="85"/>
      <c r="K123" s="86"/>
      <c r="L123" s="86"/>
      <c r="M123" s="87"/>
      <c r="N123" s="87"/>
      <c r="O123" s="87"/>
      <c r="P123" s="87"/>
      <c r="Q123" s="88"/>
      <c r="R123" s="89"/>
      <c r="S123" s="89"/>
      <c r="T123" s="89"/>
      <c r="U123" s="89"/>
      <c r="V123" s="89"/>
      <c r="W123" s="89"/>
      <c r="X123" s="89"/>
    </row>
    <row r="124" spans="6:24" ht="19.5">
      <c r="F124" s="89"/>
      <c r="G124" s="89"/>
      <c r="H124" s="83"/>
      <c r="I124" s="84"/>
      <c r="J124" s="85"/>
      <c r="K124" s="86"/>
      <c r="L124" s="86"/>
      <c r="M124" s="87"/>
      <c r="N124" s="87"/>
      <c r="O124" s="87"/>
      <c r="P124" s="87"/>
      <c r="Q124" s="88"/>
      <c r="R124" s="89"/>
      <c r="S124" s="89"/>
      <c r="T124" s="89"/>
      <c r="U124" s="89"/>
      <c r="V124" s="89"/>
      <c r="W124" s="89"/>
      <c r="X124" s="89"/>
    </row>
    <row r="125" spans="6:24" ht="19.5">
      <c r="F125" s="89"/>
      <c r="G125" s="89"/>
      <c r="H125" s="83"/>
      <c r="I125" s="84"/>
      <c r="J125" s="85"/>
      <c r="K125" s="86"/>
      <c r="L125" s="86"/>
      <c r="M125" s="87"/>
      <c r="N125" s="87"/>
      <c r="O125" s="87"/>
      <c r="P125" s="87"/>
      <c r="Q125" s="88"/>
      <c r="R125" s="89"/>
      <c r="S125" s="89"/>
      <c r="T125" s="89"/>
      <c r="U125" s="89"/>
      <c r="V125" s="89"/>
      <c r="W125" s="89"/>
      <c r="X125" s="89"/>
    </row>
    <row r="126" spans="6:24" ht="19.5">
      <c r="F126" s="89"/>
      <c r="G126" s="89"/>
      <c r="H126" s="83"/>
      <c r="I126" s="84"/>
      <c r="J126" s="85"/>
      <c r="K126" s="86"/>
      <c r="L126" s="86"/>
      <c r="M126" s="87"/>
      <c r="N126" s="87"/>
      <c r="O126" s="87"/>
      <c r="P126" s="87"/>
      <c r="Q126" s="88"/>
      <c r="R126" s="89"/>
      <c r="S126" s="89"/>
      <c r="T126" s="89"/>
      <c r="U126" s="89"/>
      <c r="V126" s="89"/>
      <c r="W126" s="89"/>
      <c r="X126" s="89"/>
    </row>
    <row r="127" spans="6:24" ht="19.5">
      <c r="F127" s="89"/>
      <c r="G127" s="89"/>
      <c r="H127" s="83"/>
      <c r="I127" s="84"/>
      <c r="J127" s="85"/>
      <c r="K127" s="86"/>
      <c r="L127" s="86"/>
      <c r="M127" s="87"/>
      <c r="N127" s="87"/>
      <c r="O127" s="87"/>
      <c r="P127" s="87"/>
      <c r="Q127" s="88"/>
      <c r="R127" s="89"/>
      <c r="S127" s="89"/>
      <c r="T127" s="89"/>
      <c r="U127" s="89"/>
      <c r="V127" s="89"/>
      <c r="W127" s="89"/>
      <c r="X127" s="89"/>
    </row>
    <row r="128" spans="6:24" ht="19.5">
      <c r="F128" s="89"/>
      <c r="G128" s="89"/>
      <c r="H128" s="83"/>
      <c r="I128" s="84"/>
      <c r="J128" s="85"/>
      <c r="K128" s="86"/>
      <c r="L128" s="86"/>
      <c r="M128" s="87"/>
      <c r="N128" s="87"/>
      <c r="O128" s="87"/>
      <c r="P128" s="87"/>
      <c r="Q128" s="88"/>
      <c r="R128" s="89"/>
      <c r="S128" s="89"/>
      <c r="T128" s="89"/>
      <c r="U128" s="89"/>
      <c r="V128" s="89"/>
      <c r="W128" s="89"/>
      <c r="X128" s="89"/>
    </row>
    <row r="129" spans="6:24" ht="19.5">
      <c r="F129" s="89"/>
      <c r="G129" s="89"/>
      <c r="H129" s="83"/>
      <c r="I129" s="84"/>
      <c r="J129" s="85"/>
      <c r="K129" s="86"/>
      <c r="L129" s="86"/>
      <c r="M129" s="87"/>
      <c r="N129" s="87"/>
      <c r="O129" s="87"/>
      <c r="P129" s="87"/>
      <c r="Q129" s="88"/>
      <c r="R129" s="89"/>
      <c r="S129" s="89"/>
      <c r="T129" s="89"/>
      <c r="U129" s="89"/>
      <c r="V129" s="89"/>
      <c r="W129" s="89"/>
      <c r="X129" s="89"/>
    </row>
    <row r="130" spans="6:24" ht="19.5">
      <c r="F130" s="89"/>
      <c r="G130" s="89"/>
      <c r="H130" s="83"/>
      <c r="I130" s="84"/>
      <c r="J130" s="85"/>
      <c r="K130" s="86"/>
      <c r="L130" s="86"/>
      <c r="M130" s="87"/>
      <c r="N130" s="87"/>
      <c r="O130" s="87"/>
      <c r="P130" s="87"/>
      <c r="Q130" s="88"/>
      <c r="R130" s="89"/>
      <c r="S130" s="89"/>
      <c r="T130" s="89"/>
      <c r="U130" s="89"/>
      <c r="V130" s="89"/>
      <c r="W130" s="89"/>
      <c r="X130" s="89"/>
    </row>
    <row r="131" spans="6:24" ht="19.5">
      <c r="F131" s="89"/>
      <c r="G131" s="89"/>
      <c r="H131" s="83"/>
      <c r="I131" s="84"/>
      <c r="J131" s="85"/>
      <c r="K131" s="86"/>
      <c r="L131" s="86"/>
      <c r="M131" s="87"/>
      <c r="N131" s="87"/>
      <c r="O131" s="87"/>
      <c r="P131" s="87"/>
      <c r="Q131" s="88"/>
      <c r="R131" s="89"/>
      <c r="S131" s="89"/>
      <c r="T131" s="89"/>
      <c r="U131" s="89"/>
      <c r="V131" s="89"/>
      <c r="W131" s="89"/>
      <c r="X131" s="89"/>
    </row>
    <row r="132" spans="6:24" ht="19.5">
      <c r="F132" s="89"/>
      <c r="G132" s="89"/>
      <c r="H132" s="83"/>
      <c r="I132" s="84"/>
      <c r="J132" s="85"/>
      <c r="K132" s="86"/>
      <c r="L132" s="86"/>
      <c r="M132" s="87"/>
      <c r="N132" s="87"/>
      <c r="O132" s="87"/>
      <c r="P132" s="87"/>
      <c r="Q132" s="88"/>
      <c r="R132" s="89"/>
      <c r="S132" s="89"/>
      <c r="T132" s="89"/>
      <c r="U132" s="89"/>
      <c r="V132" s="89"/>
      <c r="W132" s="89"/>
      <c r="X132" s="89"/>
    </row>
    <row r="133" spans="6:24" ht="19.5">
      <c r="F133" s="89"/>
      <c r="G133" s="89"/>
      <c r="H133" s="83"/>
      <c r="I133" s="84"/>
      <c r="J133" s="85"/>
      <c r="K133" s="86"/>
      <c r="L133" s="86"/>
      <c r="M133" s="87"/>
      <c r="N133" s="87"/>
      <c r="O133" s="87"/>
      <c r="P133" s="87"/>
      <c r="Q133" s="88"/>
      <c r="R133" s="89"/>
      <c r="S133" s="89"/>
      <c r="T133" s="89"/>
      <c r="U133" s="89"/>
      <c r="V133" s="89"/>
      <c r="W133" s="89"/>
      <c r="X133" s="89"/>
    </row>
    <row r="134" spans="6:24" ht="19.5">
      <c r="F134" s="89"/>
      <c r="G134" s="89"/>
      <c r="H134" s="83"/>
      <c r="I134" s="84"/>
      <c r="J134" s="85"/>
      <c r="K134" s="86"/>
      <c r="L134" s="86"/>
      <c r="M134" s="87"/>
      <c r="N134" s="87"/>
      <c r="O134" s="87"/>
      <c r="P134" s="87"/>
      <c r="Q134" s="88"/>
      <c r="R134" s="89"/>
      <c r="S134" s="89"/>
      <c r="T134" s="89"/>
      <c r="U134" s="89"/>
      <c r="V134" s="89"/>
      <c r="W134" s="89"/>
      <c r="X134" s="89"/>
    </row>
    <row r="135" spans="6:24" ht="19.5">
      <c r="F135" s="89"/>
      <c r="G135" s="89"/>
      <c r="H135" s="83"/>
      <c r="I135" s="84"/>
      <c r="J135" s="85"/>
      <c r="K135" s="86"/>
      <c r="L135" s="86"/>
      <c r="M135" s="87"/>
      <c r="N135" s="87"/>
      <c r="O135" s="87"/>
      <c r="P135" s="87"/>
      <c r="Q135" s="88"/>
      <c r="R135" s="89"/>
      <c r="S135" s="89"/>
      <c r="T135" s="89"/>
      <c r="U135" s="89"/>
      <c r="V135" s="89"/>
      <c r="W135" s="89"/>
      <c r="X135" s="89"/>
    </row>
    <row r="136" spans="6:24" ht="19.5">
      <c r="F136" s="89"/>
      <c r="G136" s="89"/>
      <c r="H136" s="83"/>
      <c r="I136" s="84"/>
      <c r="J136" s="85"/>
      <c r="K136" s="86"/>
      <c r="L136" s="86"/>
      <c r="M136" s="87"/>
      <c r="N136" s="87"/>
      <c r="O136" s="87"/>
      <c r="P136" s="87"/>
      <c r="Q136" s="88"/>
      <c r="R136" s="89"/>
      <c r="S136" s="89"/>
      <c r="T136" s="89"/>
      <c r="U136" s="89"/>
      <c r="V136" s="89"/>
      <c r="W136" s="89"/>
      <c r="X136" s="89"/>
    </row>
    <row r="137" spans="6:24" ht="19.5">
      <c r="F137" s="89"/>
      <c r="G137" s="89"/>
      <c r="H137" s="83"/>
      <c r="I137" s="84"/>
      <c r="J137" s="85"/>
      <c r="K137" s="86"/>
      <c r="L137" s="86"/>
      <c r="M137" s="87"/>
      <c r="N137" s="87"/>
      <c r="O137" s="87"/>
      <c r="P137" s="87"/>
      <c r="Q137" s="88"/>
      <c r="R137" s="89"/>
      <c r="S137" s="89"/>
      <c r="T137" s="89"/>
      <c r="U137" s="89"/>
      <c r="V137" s="89"/>
      <c r="W137" s="89"/>
      <c r="X137" s="89"/>
    </row>
    <row r="138" spans="6:24" ht="19.5">
      <c r="F138" s="89"/>
      <c r="G138" s="89"/>
      <c r="H138" s="83"/>
      <c r="I138" s="84"/>
      <c r="J138" s="85"/>
      <c r="K138" s="86"/>
      <c r="L138" s="86"/>
      <c r="M138" s="87"/>
      <c r="N138" s="87"/>
      <c r="O138" s="87"/>
      <c r="P138" s="87"/>
      <c r="Q138" s="88"/>
      <c r="R138" s="89"/>
      <c r="S138" s="89"/>
      <c r="T138" s="89"/>
      <c r="U138" s="89"/>
      <c r="V138" s="89"/>
      <c r="W138" s="89"/>
      <c r="X138" s="89"/>
    </row>
    <row r="139" spans="6:24" ht="19.5">
      <c r="F139" s="89"/>
      <c r="G139" s="89"/>
      <c r="H139" s="83"/>
      <c r="I139" s="84"/>
      <c r="J139" s="85"/>
      <c r="K139" s="86"/>
      <c r="L139" s="86"/>
      <c r="M139" s="87"/>
      <c r="N139" s="87"/>
      <c r="O139" s="87"/>
      <c r="P139" s="87"/>
      <c r="Q139" s="88"/>
      <c r="R139" s="89"/>
      <c r="S139" s="89"/>
      <c r="T139" s="89"/>
      <c r="U139" s="89"/>
      <c r="V139" s="89"/>
      <c r="W139" s="89"/>
      <c r="X139" s="89"/>
    </row>
    <row r="140" spans="6:24" ht="19.5">
      <c r="F140" s="89"/>
      <c r="G140" s="89"/>
      <c r="H140" s="83"/>
      <c r="I140" s="84"/>
      <c r="J140" s="85"/>
      <c r="K140" s="86"/>
      <c r="L140" s="86"/>
      <c r="M140" s="87"/>
      <c r="N140" s="87"/>
      <c r="O140" s="87"/>
      <c r="P140" s="87"/>
      <c r="Q140" s="88"/>
      <c r="R140" s="89"/>
      <c r="S140" s="89"/>
      <c r="T140" s="89"/>
      <c r="U140" s="89"/>
      <c r="V140" s="89"/>
      <c r="W140" s="89"/>
      <c r="X140" s="89"/>
    </row>
    <row r="141" spans="6:24" ht="19.5">
      <c r="F141" s="89"/>
      <c r="G141" s="89"/>
      <c r="H141" s="83"/>
      <c r="I141" s="84"/>
      <c r="J141" s="85"/>
      <c r="K141" s="86"/>
      <c r="L141" s="86"/>
      <c r="M141" s="87"/>
      <c r="N141" s="87"/>
      <c r="O141" s="87"/>
      <c r="P141" s="87"/>
      <c r="Q141" s="88"/>
      <c r="R141" s="89"/>
      <c r="S141" s="89"/>
      <c r="T141" s="89"/>
      <c r="U141" s="89"/>
      <c r="V141" s="89"/>
      <c r="W141" s="89"/>
      <c r="X141" s="89"/>
    </row>
    <row r="142" spans="6:24" ht="19.5">
      <c r="F142" s="89"/>
      <c r="G142" s="89"/>
      <c r="H142" s="83"/>
      <c r="I142" s="84"/>
      <c r="J142" s="85"/>
      <c r="K142" s="86"/>
      <c r="L142" s="86"/>
      <c r="M142" s="87"/>
      <c r="N142" s="87"/>
      <c r="O142" s="87"/>
      <c r="P142" s="87"/>
      <c r="Q142" s="88"/>
      <c r="R142" s="89"/>
      <c r="S142" s="89"/>
      <c r="T142" s="89"/>
      <c r="U142" s="89"/>
      <c r="V142" s="89"/>
      <c r="W142" s="89"/>
      <c r="X142" s="89"/>
    </row>
    <row r="143" spans="6:24" ht="19.5">
      <c r="F143" s="89"/>
      <c r="G143" s="89"/>
      <c r="H143" s="83"/>
      <c r="I143" s="84"/>
      <c r="J143" s="85"/>
      <c r="K143" s="86"/>
      <c r="L143" s="86"/>
      <c r="M143" s="87"/>
      <c r="N143" s="87"/>
      <c r="O143" s="87"/>
      <c r="P143" s="87"/>
      <c r="Q143" s="88"/>
      <c r="R143" s="89"/>
      <c r="S143" s="89"/>
      <c r="T143" s="89"/>
      <c r="U143" s="89"/>
      <c r="V143" s="89"/>
      <c r="W143" s="89"/>
      <c r="X143" s="89"/>
    </row>
    <row r="144" spans="6:24" ht="19.5">
      <c r="F144" s="89"/>
      <c r="G144" s="89"/>
      <c r="H144" s="83"/>
      <c r="I144" s="84"/>
      <c r="J144" s="85"/>
      <c r="K144" s="86"/>
      <c r="L144" s="86"/>
      <c r="M144" s="87"/>
      <c r="N144" s="87"/>
      <c r="O144" s="87"/>
      <c r="P144" s="87"/>
      <c r="Q144" s="88"/>
      <c r="R144" s="89"/>
      <c r="S144" s="89"/>
      <c r="T144" s="89"/>
      <c r="U144" s="89"/>
      <c r="V144" s="89"/>
      <c r="W144" s="89"/>
      <c r="X144" s="89"/>
    </row>
    <row r="145" spans="6:24" ht="19.5">
      <c r="F145" s="89"/>
      <c r="G145" s="89"/>
      <c r="H145" s="83"/>
      <c r="I145" s="84"/>
      <c r="J145" s="85"/>
      <c r="K145" s="86"/>
      <c r="L145" s="86"/>
      <c r="M145" s="87"/>
      <c r="N145" s="87"/>
      <c r="O145" s="87"/>
      <c r="P145" s="87"/>
      <c r="Q145" s="88"/>
      <c r="R145" s="89"/>
      <c r="S145" s="89"/>
      <c r="T145" s="89"/>
      <c r="U145" s="89"/>
      <c r="V145" s="89"/>
      <c r="W145" s="89"/>
      <c r="X145" s="89"/>
    </row>
    <row r="146" spans="6:24" ht="19.5">
      <c r="F146" s="89"/>
      <c r="G146" s="89"/>
      <c r="H146" s="83"/>
      <c r="I146" s="84"/>
      <c r="J146" s="85"/>
      <c r="K146" s="86"/>
      <c r="L146" s="86"/>
      <c r="M146" s="87"/>
      <c r="N146" s="87"/>
      <c r="O146" s="87"/>
      <c r="P146" s="87"/>
      <c r="Q146" s="88"/>
      <c r="R146" s="89"/>
      <c r="S146" s="89"/>
      <c r="T146" s="89"/>
      <c r="U146" s="89"/>
      <c r="V146" s="89"/>
      <c r="W146" s="89"/>
      <c r="X146" s="89"/>
    </row>
    <row r="147" spans="6:24" ht="19.5">
      <c r="F147" s="89"/>
      <c r="G147" s="89"/>
      <c r="H147" s="83"/>
      <c r="I147" s="84"/>
      <c r="J147" s="85"/>
      <c r="K147" s="86"/>
      <c r="L147" s="86"/>
      <c r="M147" s="87"/>
      <c r="N147" s="87"/>
      <c r="O147" s="87"/>
      <c r="P147" s="87"/>
      <c r="Q147" s="88"/>
      <c r="R147" s="89"/>
      <c r="S147" s="89"/>
      <c r="T147" s="89"/>
      <c r="U147" s="89"/>
      <c r="V147" s="89"/>
      <c r="W147" s="89"/>
      <c r="X147" s="89"/>
    </row>
    <row r="148" spans="6:24" ht="19.5">
      <c r="F148" s="89"/>
      <c r="G148" s="89"/>
      <c r="H148" s="83"/>
      <c r="I148" s="84"/>
      <c r="J148" s="85"/>
      <c r="K148" s="86"/>
      <c r="L148" s="86"/>
      <c r="M148" s="87"/>
      <c r="N148" s="87"/>
      <c r="O148" s="87"/>
      <c r="P148" s="87"/>
      <c r="Q148" s="88"/>
      <c r="R148" s="89"/>
      <c r="S148" s="89"/>
      <c r="T148" s="89"/>
      <c r="U148" s="89"/>
      <c r="V148" s="89"/>
      <c r="W148" s="89"/>
      <c r="X148" s="89"/>
    </row>
    <row r="149" spans="6:24" ht="19.5">
      <c r="F149" s="89"/>
      <c r="G149" s="89"/>
      <c r="H149" s="83"/>
      <c r="I149" s="84"/>
      <c r="J149" s="85"/>
      <c r="K149" s="86"/>
      <c r="L149" s="86"/>
      <c r="M149" s="87"/>
      <c r="N149" s="87"/>
      <c r="O149" s="87"/>
      <c r="P149" s="87"/>
      <c r="Q149" s="88"/>
      <c r="R149" s="89"/>
      <c r="S149" s="89"/>
      <c r="T149" s="89"/>
      <c r="U149" s="89"/>
      <c r="V149" s="89"/>
      <c r="W149" s="89"/>
      <c r="X149" s="89"/>
    </row>
    <row r="150" spans="6:24" ht="19.5">
      <c r="F150" s="89"/>
      <c r="G150" s="89"/>
      <c r="H150" s="83"/>
      <c r="I150" s="84"/>
      <c r="J150" s="85"/>
      <c r="K150" s="86"/>
      <c r="L150" s="86"/>
      <c r="M150" s="87"/>
      <c r="N150" s="87"/>
      <c r="O150" s="87"/>
      <c r="P150" s="87"/>
      <c r="Q150" s="88"/>
      <c r="R150" s="89"/>
      <c r="S150" s="89"/>
      <c r="T150" s="89"/>
      <c r="U150" s="89"/>
      <c r="V150" s="89"/>
      <c r="W150" s="89"/>
      <c r="X150" s="89"/>
    </row>
    <row r="151" spans="6:24" ht="19.5">
      <c r="F151" s="89"/>
      <c r="G151" s="89"/>
      <c r="H151" s="83"/>
      <c r="I151" s="84"/>
      <c r="J151" s="85"/>
      <c r="K151" s="86"/>
      <c r="L151" s="86"/>
      <c r="M151" s="87"/>
      <c r="N151" s="87"/>
      <c r="O151" s="87"/>
      <c r="P151" s="87"/>
      <c r="Q151" s="88"/>
      <c r="R151" s="89"/>
      <c r="S151" s="89"/>
      <c r="T151" s="89"/>
      <c r="U151" s="89"/>
      <c r="V151" s="89"/>
      <c r="W151" s="89"/>
      <c r="X151" s="89"/>
    </row>
    <row r="152" spans="6:24" ht="19.5">
      <c r="F152" s="89"/>
      <c r="G152" s="89"/>
      <c r="H152" s="83"/>
      <c r="I152" s="84"/>
      <c r="J152" s="85"/>
      <c r="K152" s="86"/>
      <c r="L152" s="86"/>
      <c r="M152" s="87"/>
      <c r="N152" s="87"/>
      <c r="O152" s="87"/>
      <c r="P152" s="87"/>
      <c r="Q152" s="88"/>
      <c r="R152" s="89"/>
      <c r="S152" s="89"/>
      <c r="T152" s="89"/>
      <c r="U152" s="89"/>
      <c r="V152" s="89"/>
      <c r="W152" s="89"/>
      <c r="X152" s="89"/>
    </row>
    <row r="153" spans="6:24" ht="19.5">
      <c r="F153" s="89"/>
      <c r="G153" s="89"/>
      <c r="H153" s="83"/>
      <c r="I153" s="84"/>
      <c r="J153" s="85"/>
      <c r="K153" s="86"/>
      <c r="L153" s="86"/>
      <c r="M153" s="87"/>
      <c r="N153" s="87"/>
      <c r="O153" s="87"/>
      <c r="P153" s="87"/>
      <c r="Q153" s="88"/>
      <c r="R153" s="89"/>
      <c r="S153" s="89"/>
      <c r="T153" s="89"/>
      <c r="U153" s="89"/>
      <c r="V153" s="89"/>
      <c r="W153" s="89"/>
      <c r="X153" s="89"/>
    </row>
    <row r="154" spans="6:24" ht="19.5">
      <c r="F154" s="89"/>
      <c r="G154" s="89"/>
      <c r="H154" s="83"/>
      <c r="I154" s="84"/>
      <c r="J154" s="85"/>
      <c r="K154" s="86"/>
      <c r="L154" s="86"/>
      <c r="M154" s="87"/>
      <c r="N154" s="87"/>
      <c r="O154" s="87"/>
      <c r="P154" s="87"/>
      <c r="Q154" s="88"/>
      <c r="R154" s="89"/>
      <c r="S154" s="89"/>
      <c r="T154" s="89"/>
      <c r="U154" s="89"/>
      <c r="V154" s="89"/>
      <c r="W154" s="89"/>
      <c r="X154" s="89"/>
    </row>
    <row r="155" spans="6:24" ht="19.5">
      <c r="F155" s="89"/>
      <c r="G155" s="89"/>
      <c r="H155" s="83"/>
      <c r="I155" s="84"/>
      <c r="J155" s="85"/>
      <c r="K155" s="86"/>
      <c r="L155" s="86"/>
      <c r="M155" s="87"/>
      <c r="N155" s="87"/>
      <c r="O155" s="87"/>
      <c r="P155" s="87"/>
      <c r="Q155" s="88"/>
      <c r="R155" s="89"/>
      <c r="S155" s="89"/>
      <c r="T155" s="89"/>
      <c r="U155" s="89"/>
      <c r="V155" s="89"/>
      <c r="W155" s="89"/>
      <c r="X155" s="89"/>
    </row>
    <row r="156" spans="6:24" ht="19.5">
      <c r="F156" s="89"/>
      <c r="G156" s="89"/>
      <c r="H156" s="83"/>
      <c r="I156" s="84"/>
      <c r="J156" s="85"/>
      <c r="K156" s="86"/>
      <c r="L156" s="86"/>
      <c r="M156" s="87"/>
      <c r="N156" s="87"/>
      <c r="O156" s="87"/>
      <c r="P156" s="87"/>
      <c r="Q156" s="88"/>
      <c r="R156" s="89"/>
      <c r="S156" s="89"/>
      <c r="T156" s="89"/>
      <c r="U156" s="89"/>
      <c r="V156" s="89"/>
      <c r="W156" s="89"/>
      <c r="X156" s="89"/>
    </row>
    <row r="157" spans="6:24" ht="19.5">
      <c r="F157" s="89"/>
      <c r="G157" s="89"/>
      <c r="H157" s="83"/>
      <c r="I157" s="84"/>
      <c r="J157" s="85"/>
      <c r="K157" s="86"/>
      <c r="L157" s="86"/>
      <c r="M157" s="87"/>
      <c r="N157" s="87"/>
      <c r="O157" s="87"/>
      <c r="P157" s="87"/>
      <c r="Q157" s="88"/>
      <c r="R157" s="89"/>
      <c r="S157" s="89"/>
      <c r="T157" s="89"/>
      <c r="U157" s="89"/>
      <c r="V157" s="89"/>
      <c r="W157" s="89"/>
      <c r="X157" s="89"/>
    </row>
    <row r="158" spans="6:24" ht="19.5">
      <c r="F158" s="89"/>
      <c r="G158" s="89"/>
      <c r="H158" s="83"/>
      <c r="I158" s="84"/>
      <c r="J158" s="85"/>
      <c r="K158" s="86"/>
      <c r="L158" s="86"/>
      <c r="M158" s="87"/>
      <c r="N158" s="87"/>
      <c r="O158" s="87"/>
      <c r="P158" s="87"/>
      <c r="Q158" s="88"/>
      <c r="R158" s="89"/>
      <c r="S158" s="89"/>
      <c r="T158" s="89"/>
      <c r="U158" s="89"/>
      <c r="V158" s="89"/>
      <c r="W158" s="89"/>
      <c r="X158" s="89"/>
    </row>
    <row r="159" spans="6:24" ht="19.5">
      <c r="F159" s="89"/>
      <c r="G159" s="89"/>
      <c r="H159" s="83"/>
      <c r="I159" s="84"/>
      <c r="J159" s="85"/>
      <c r="K159" s="86"/>
      <c r="L159" s="86"/>
      <c r="M159" s="87"/>
      <c r="N159" s="87"/>
      <c r="O159" s="87"/>
      <c r="P159" s="87"/>
      <c r="Q159" s="88"/>
      <c r="R159" s="89"/>
      <c r="S159" s="89"/>
      <c r="T159" s="89"/>
      <c r="U159" s="89"/>
      <c r="V159" s="89"/>
      <c r="W159" s="89"/>
      <c r="X159" s="89"/>
    </row>
    <row r="160" spans="6:24" ht="19.5">
      <c r="F160" s="89"/>
      <c r="G160" s="89"/>
      <c r="H160" s="83"/>
      <c r="I160" s="84"/>
      <c r="J160" s="85"/>
      <c r="K160" s="86"/>
      <c r="L160" s="86"/>
      <c r="M160" s="87"/>
      <c r="N160" s="87"/>
      <c r="O160" s="87"/>
      <c r="P160" s="87"/>
      <c r="Q160" s="88"/>
      <c r="R160" s="89"/>
      <c r="S160" s="89"/>
      <c r="T160" s="89"/>
      <c r="U160" s="89"/>
      <c r="V160" s="89"/>
      <c r="W160" s="89"/>
      <c r="X160" s="89"/>
    </row>
    <row r="161" spans="6:24" ht="19.5">
      <c r="F161" s="89"/>
      <c r="G161" s="89"/>
      <c r="H161" s="83"/>
      <c r="I161" s="84"/>
      <c r="J161" s="85"/>
      <c r="K161" s="86"/>
      <c r="L161" s="86"/>
      <c r="M161" s="87"/>
      <c r="N161" s="87"/>
      <c r="O161" s="87"/>
      <c r="P161" s="87"/>
      <c r="Q161" s="88"/>
      <c r="R161" s="89"/>
      <c r="S161" s="89"/>
      <c r="T161" s="89"/>
      <c r="U161" s="89"/>
      <c r="V161" s="89"/>
      <c r="W161" s="89"/>
      <c r="X161" s="89"/>
    </row>
    <row r="162" spans="6:24" ht="19.5">
      <c r="F162" s="89"/>
      <c r="G162" s="89"/>
      <c r="H162" s="83"/>
      <c r="I162" s="84"/>
      <c r="J162" s="85"/>
      <c r="K162" s="86"/>
      <c r="L162" s="86"/>
      <c r="M162" s="87"/>
      <c r="N162" s="87"/>
      <c r="O162" s="87"/>
      <c r="P162" s="87"/>
      <c r="Q162" s="88"/>
      <c r="R162" s="89"/>
      <c r="S162" s="89"/>
      <c r="T162" s="89"/>
      <c r="U162" s="89"/>
      <c r="V162" s="89"/>
      <c r="W162" s="89"/>
      <c r="X162" s="89"/>
    </row>
    <row r="163" spans="6:24" ht="19.5">
      <c r="F163" s="89"/>
      <c r="G163" s="89"/>
      <c r="H163" s="83"/>
      <c r="I163" s="84"/>
      <c r="J163" s="85"/>
      <c r="K163" s="86"/>
      <c r="L163" s="86"/>
      <c r="M163" s="87"/>
      <c r="N163" s="87"/>
      <c r="O163" s="87"/>
      <c r="P163" s="87"/>
      <c r="Q163" s="88"/>
      <c r="R163" s="89"/>
      <c r="S163" s="89"/>
      <c r="T163" s="89"/>
      <c r="U163" s="89"/>
      <c r="V163" s="89"/>
      <c r="W163" s="89"/>
      <c r="X163" s="89"/>
    </row>
    <row r="164" spans="6:24" ht="19.5">
      <c r="F164" s="89"/>
      <c r="G164" s="89"/>
      <c r="H164" s="83"/>
      <c r="I164" s="84"/>
      <c r="J164" s="85"/>
      <c r="K164" s="86"/>
      <c r="L164" s="86"/>
      <c r="M164" s="87"/>
      <c r="N164" s="87"/>
      <c r="O164" s="87"/>
      <c r="P164" s="87"/>
      <c r="Q164" s="88"/>
      <c r="R164" s="89"/>
      <c r="S164" s="89"/>
      <c r="T164" s="89"/>
      <c r="U164" s="89"/>
      <c r="V164" s="89"/>
      <c r="W164" s="89"/>
      <c r="X164" s="89"/>
    </row>
    <row r="165" spans="6:24" ht="19.5">
      <c r="F165" s="89"/>
      <c r="G165" s="89"/>
      <c r="H165" s="83"/>
      <c r="I165" s="84"/>
      <c r="J165" s="85"/>
      <c r="K165" s="86"/>
      <c r="L165" s="86"/>
      <c r="M165" s="87"/>
      <c r="N165" s="87"/>
      <c r="O165" s="87"/>
      <c r="P165" s="87"/>
      <c r="Q165" s="88"/>
      <c r="R165" s="89"/>
      <c r="S165" s="89"/>
      <c r="T165" s="89"/>
      <c r="U165" s="89"/>
      <c r="V165" s="89"/>
      <c r="W165" s="89"/>
      <c r="X165" s="89"/>
    </row>
    <row r="166" spans="6:24" ht="19.5">
      <c r="F166" s="89"/>
      <c r="G166" s="89"/>
      <c r="H166" s="83"/>
      <c r="I166" s="84"/>
      <c r="J166" s="85"/>
      <c r="K166" s="86"/>
      <c r="L166" s="86"/>
      <c r="M166" s="87"/>
      <c r="N166" s="87"/>
      <c r="O166" s="87"/>
      <c r="P166" s="87"/>
      <c r="Q166" s="88"/>
      <c r="R166" s="89"/>
      <c r="S166" s="89"/>
      <c r="T166" s="89"/>
      <c r="U166" s="89"/>
      <c r="V166" s="89"/>
      <c r="W166" s="89"/>
      <c r="X166" s="89"/>
    </row>
    <row r="167" spans="6:24" ht="19.5">
      <c r="F167" s="89"/>
      <c r="G167" s="89"/>
      <c r="H167" s="83"/>
      <c r="I167" s="84"/>
      <c r="J167" s="85"/>
      <c r="K167" s="86"/>
      <c r="L167" s="86"/>
      <c r="M167" s="87"/>
      <c r="N167" s="87"/>
      <c r="O167" s="87"/>
      <c r="P167" s="87"/>
      <c r="Q167" s="88"/>
      <c r="R167" s="89"/>
      <c r="S167" s="89"/>
      <c r="T167" s="89"/>
      <c r="U167" s="89"/>
      <c r="V167" s="89"/>
      <c r="W167" s="89"/>
      <c r="X167" s="89"/>
    </row>
    <row r="168" spans="6:24" ht="19.5">
      <c r="F168" s="89"/>
      <c r="G168" s="89"/>
      <c r="H168" s="83"/>
      <c r="I168" s="84"/>
      <c r="J168" s="85"/>
      <c r="K168" s="86"/>
      <c r="L168" s="86"/>
      <c r="M168" s="87"/>
      <c r="N168" s="87"/>
      <c r="O168" s="87"/>
      <c r="P168" s="87"/>
      <c r="Q168" s="88"/>
      <c r="R168" s="89"/>
      <c r="S168" s="89"/>
      <c r="T168" s="89"/>
      <c r="U168" s="89"/>
      <c r="V168" s="89"/>
      <c r="W168" s="89"/>
      <c r="X168" s="89"/>
    </row>
    <row r="169" spans="6:24" ht="19.5">
      <c r="F169" s="89"/>
      <c r="G169" s="89"/>
      <c r="H169" s="83"/>
      <c r="I169" s="84"/>
      <c r="J169" s="85"/>
      <c r="K169" s="86"/>
      <c r="L169" s="86"/>
      <c r="M169" s="87"/>
      <c r="N169" s="87"/>
      <c r="O169" s="87"/>
      <c r="P169" s="87"/>
      <c r="Q169" s="88"/>
      <c r="R169" s="89"/>
      <c r="S169" s="89"/>
      <c r="T169" s="89"/>
      <c r="U169" s="89"/>
      <c r="V169" s="89"/>
      <c r="W169" s="89"/>
      <c r="X169" s="89"/>
    </row>
    <row r="170" spans="6:24" ht="19.5">
      <c r="F170" s="89"/>
      <c r="G170" s="89"/>
      <c r="H170" s="83"/>
      <c r="I170" s="84"/>
      <c r="J170" s="85"/>
      <c r="K170" s="86"/>
      <c r="L170" s="86"/>
      <c r="M170" s="87"/>
      <c r="N170" s="87"/>
      <c r="O170" s="87"/>
      <c r="P170" s="87"/>
      <c r="Q170" s="88"/>
      <c r="R170" s="89"/>
      <c r="S170" s="89"/>
      <c r="T170" s="89"/>
      <c r="U170" s="89"/>
      <c r="V170" s="89"/>
      <c r="W170" s="89"/>
      <c r="X170" s="89"/>
    </row>
    <row r="171" spans="6:24" ht="19.5">
      <c r="F171" s="89"/>
      <c r="G171" s="89"/>
      <c r="H171" s="83"/>
      <c r="I171" s="84"/>
      <c r="J171" s="85"/>
      <c r="K171" s="86"/>
      <c r="L171" s="86"/>
      <c r="M171" s="87"/>
      <c r="N171" s="87"/>
      <c r="O171" s="87"/>
      <c r="P171" s="87"/>
      <c r="Q171" s="88"/>
      <c r="R171" s="89"/>
      <c r="S171" s="89"/>
      <c r="T171" s="89"/>
      <c r="U171" s="89"/>
      <c r="V171" s="89"/>
      <c r="W171" s="89"/>
      <c r="X171" s="89"/>
    </row>
    <row r="172" spans="6:24" ht="19.5">
      <c r="F172" s="89"/>
      <c r="G172" s="89"/>
      <c r="H172" s="83"/>
      <c r="I172" s="84"/>
      <c r="J172" s="85"/>
      <c r="K172" s="86"/>
      <c r="L172" s="86"/>
      <c r="M172" s="87"/>
      <c r="N172" s="87"/>
      <c r="O172" s="87"/>
      <c r="P172" s="87"/>
      <c r="Q172" s="88"/>
      <c r="R172" s="89"/>
      <c r="S172" s="89"/>
      <c r="T172" s="89"/>
      <c r="U172" s="89"/>
      <c r="V172" s="89"/>
      <c r="W172" s="89"/>
      <c r="X172" s="89"/>
    </row>
    <row r="173" spans="6:24" ht="19.5">
      <c r="F173" s="89"/>
      <c r="G173" s="89"/>
      <c r="H173" s="83"/>
      <c r="I173" s="84"/>
      <c r="J173" s="85"/>
      <c r="K173" s="86"/>
      <c r="L173" s="86"/>
      <c r="M173" s="87"/>
      <c r="N173" s="87"/>
      <c r="O173" s="87"/>
      <c r="P173" s="87"/>
      <c r="Q173" s="88"/>
      <c r="R173" s="89"/>
      <c r="S173" s="89"/>
      <c r="T173" s="89"/>
      <c r="U173" s="89"/>
      <c r="V173" s="89"/>
      <c r="W173" s="89"/>
      <c r="X173" s="89"/>
    </row>
    <row r="174" spans="6:24" ht="19.5">
      <c r="F174" s="89"/>
      <c r="G174" s="89"/>
      <c r="H174" s="83"/>
      <c r="I174" s="84"/>
      <c r="J174" s="85"/>
      <c r="K174" s="86"/>
      <c r="L174" s="86"/>
      <c r="M174" s="87"/>
      <c r="N174" s="87"/>
      <c r="O174" s="87"/>
      <c r="P174" s="87"/>
      <c r="Q174" s="88"/>
      <c r="R174" s="89"/>
      <c r="S174" s="89"/>
      <c r="T174" s="89"/>
      <c r="U174" s="89"/>
      <c r="V174" s="89"/>
      <c r="W174" s="89"/>
      <c r="X174" s="89"/>
    </row>
    <row r="175" spans="6:24" ht="19.5">
      <c r="F175" s="89"/>
      <c r="G175" s="89"/>
      <c r="H175" s="83"/>
      <c r="I175" s="84"/>
      <c r="J175" s="85"/>
      <c r="K175" s="86"/>
      <c r="L175" s="86"/>
      <c r="M175" s="87"/>
      <c r="N175" s="87"/>
      <c r="O175" s="87"/>
      <c r="P175" s="87"/>
      <c r="Q175" s="88"/>
      <c r="R175" s="89"/>
      <c r="S175" s="89"/>
      <c r="T175" s="89"/>
      <c r="U175" s="89"/>
      <c r="V175" s="89"/>
      <c r="W175" s="89"/>
      <c r="X175" s="89"/>
    </row>
    <row r="176" spans="6:24" ht="19.5">
      <c r="F176" s="89"/>
      <c r="G176" s="89"/>
      <c r="H176" s="83"/>
      <c r="I176" s="84"/>
      <c r="J176" s="85"/>
      <c r="K176" s="86"/>
      <c r="L176" s="86"/>
      <c r="M176" s="87"/>
      <c r="N176" s="87"/>
      <c r="O176" s="87"/>
      <c r="P176" s="87"/>
      <c r="Q176" s="88"/>
      <c r="R176" s="89"/>
      <c r="S176" s="89"/>
      <c r="T176" s="89"/>
      <c r="U176" s="89"/>
      <c r="V176" s="89"/>
      <c r="W176" s="89"/>
      <c r="X176" s="89"/>
    </row>
    <row r="177" spans="6:24" ht="19.5">
      <c r="F177" s="89"/>
      <c r="G177" s="89"/>
      <c r="H177" s="83"/>
      <c r="I177" s="84"/>
      <c r="J177" s="85"/>
      <c r="K177" s="86"/>
      <c r="L177" s="86"/>
      <c r="M177" s="87"/>
      <c r="N177" s="87"/>
      <c r="O177" s="87"/>
      <c r="P177" s="87"/>
      <c r="Q177" s="88"/>
      <c r="R177" s="89"/>
      <c r="S177" s="89"/>
      <c r="T177" s="89"/>
      <c r="U177" s="89"/>
      <c r="V177" s="89"/>
      <c r="W177" s="89"/>
      <c r="X177" s="89"/>
    </row>
    <row r="178" spans="6:24" ht="19.5">
      <c r="F178" s="89"/>
      <c r="G178" s="89"/>
      <c r="H178" s="83"/>
      <c r="I178" s="84"/>
      <c r="J178" s="85"/>
      <c r="K178" s="86"/>
      <c r="L178" s="86"/>
      <c r="M178" s="87"/>
      <c r="N178" s="87"/>
      <c r="O178" s="87"/>
      <c r="P178" s="87"/>
      <c r="Q178" s="88"/>
      <c r="R178" s="89"/>
      <c r="S178" s="89"/>
      <c r="T178" s="89"/>
      <c r="U178" s="89"/>
      <c r="V178" s="89"/>
      <c r="W178" s="89"/>
      <c r="X178" s="89"/>
    </row>
    <row r="179" spans="6:24" ht="19.5">
      <c r="F179" s="89"/>
      <c r="G179" s="89"/>
      <c r="H179" s="83"/>
      <c r="I179" s="84"/>
      <c r="J179" s="85"/>
      <c r="K179" s="86"/>
      <c r="L179" s="86"/>
      <c r="M179" s="87"/>
      <c r="N179" s="87"/>
      <c r="O179" s="87"/>
      <c r="P179" s="87"/>
      <c r="Q179" s="88"/>
      <c r="R179" s="89"/>
      <c r="S179" s="89"/>
      <c r="T179" s="89"/>
      <c r="U179" s="89"/>
      <c r="V179" s="89"/>
      <c r="W179" s="89"/>
      <c r="X179" s="89"/>
    </row>
    <row r="180" spans="6:24" ht="19.5">
      <c r="F180" s="89"/>
      <c r="G180" s="89"/>
      <c r="H180" s="83"/>
      <c r="I180" s="84"/>
      <c r="J180" s="85"/>
      <c r="K180" s="86"/>
      <c r="L180" s="86"/>
      <c r="M180" s="87"/>
      <c r="N180" s="87"/>
      <c r="O180" s="87"/>
      <c r="P180" s="87"/>
      <c r="Q180" s="88"/>
      <c r="R180" s="89"/>
      <c r="S180" s="89"/>
      <c r="T180" s="89"/>
      <c r="U180" s="89"/>
      <c r="V180" s="89"/>
      <c r="W180" s="89"/>
      <c r="X180" s="89"/>
    </row>
    <row r="181" spans="6:24" ht="19.5">
      <c r="F181" s="89"/>
      <c r="G181" s="89"/>
      <c r="H181" s="83"/>
      <c r="I181" s="84"/>
      <c r="J181" s="85"/>
      <c r="K181" s="86"/>
      <c r="L181" s="86"/>
      <c r="M181" s="87"/>
      <c r="N181" s="87"/>
      <c r="O181" s="87"/>
      <c r="P181" s="87"/>
      <c r="Q181" s="88"/>
      <c r="R181" s="89"/>
      <c r="S181" s="89"/>
      <c r="T181" s="89"/>
      <c r="U181" s="89"/>
      <c r="V181" s="89"/>
      <c r="W181" s="89"/>
      <c r="X181" s="89"/>
    </row>
    <row r="182" spans="6:24" ht="19.5">
      <c r="F182" s="89"/>
      <c r="G182" s="89"/>
      <c r="H182" s="83"/>
      <c r="I182" s="84"/>
      <c r="J182" s="85"/>
      <c r="K182" s="86"/>
      <c r="L182" s="86"/>
      <c r="M182" s="87"/>
      <c r="N182" s="87"/>
      <c r="O182" s="87"/>
      <c r="P182" s="87"/>
      <c r="Q182" s="88"/>
      <c r="R182" s="89"/>
      <c r="S182" s="89"/>
      <c r="T182" s="89"/>
      <c r="U182" s="89"/>
      <c r="V182" s="89"/>
      <c r="W182" s="89"/>
      <c r="X182" s="89"/>
    </row>
    <row r="183" spans="6:24" ht="19.5">
      <c r="F183" s="89"/>
      <c r="G183" s="89"/>
      <c r="H183" s="83"/>
      <c r="I183" s="84"/>
      <c r="J183" s="85"/>
      <c r="K183" s="86"/>
      <c r="L183" s="86"/>
      <c r="M183" s="87"/>
      <c r="N183" s="87"/>
      <c r="O183" s="87"/>
      <c r="P183" s="87"/>
      <c r="Q183" s="88"/>
      <c r="R183" s="89"/>
      <c r="S183" s="89"/>
      <c r="T183" s="89"/>
      <c r="U183" s="89"/>
      <c r="V183" s="89"/>
      <c r="W183" s="89"/>
      <c r="X183" s="89"/>
    </row>
    <row r="184" spans="6:24" ht="19.5">
      <c r="F184" s="89"/>
      <c r="G184" s="89"/>
      <c r="H184" s="83"/>
      <c r="I184" s="84"/>
      <c r="J184" s="85"/>
      <c r="K184" s="86"/>
      <c r="L184" s="86"/>
      <c r="M184" s="87"/>
      <c r="N184" s="87"/>
      <c r="O184" s="87"/>
      <c r="P184" s="87"/>
      <c r="Q184" s="88"/>
      <c r="R184" s="89"/>
      <c r="S184" s="89"/>
      <c r="T184" s="89"/>
      <c r="U184" s="89"/>
      <c r="V184" s="89"/>
      <c r="W184" s="89"/>
      <c r="X184" s="89"/>
    </row>
    <row r="185" spans="6:24" ht="19.5">
      <c r="F185" s="89"/>
      <c r="G185" s="89"/>
      <c r="H185" s="83"/>
      <c r="I185" s="84"/>
      <c r="J185" s="85"/>
      <c r="K185" s="86"/>
      <c r="L185" s="86"/>
      <c r="M185" s="87"/>
      <c r="N185" s="87"/>
      <c r="O185" s="87"/>
      <c r="P185" s="87"/>
      <c r="Q185" s="88"/>
      <c r="R185" s="89"/>
      <c r="S185" s="89"/>
      <c r="T185" s="89"/>
      <c r="U185" s="89"/>
      <c r="V185" s="89"/>
      <c r="W185" s="89"/>
      <c r="X185" s="89"/>
    </row>
    <row r="186" spans="6:24" ht="19.5">
      <c r="F186" s="89"/>
      <c r="G186" s="89"/>
      <c r="H186" s="83"/>
      <c r="I186" s="84"/>
      <c r="J186" s="85"/>
      <c r="K186" s="86"/>
      <c r="L186" s="86"/>
      <c r="M186" s="87"/>
      <c r="N186" s="87"/>
      <c r="O186" s="87"/>
      <c r="P186" s="87"/>
      <c r="Q186" s="88"/>
      <c r="R186" s="89"/>
      <c r="S186" s="89"/>
      <c r="T186" s="89"/>
      <c r="U186" s="89"/>
      <c r="V186" s="89"/>
      <c r="W186" s="89"/>
      <c r="X186" s="89"/>
    </row>
    <row r="187" spans="6:24" ht="19.5">
      <c r="F187" s="89"/>
      <c r="G187" s="89"/>
      <c r="H187" s="83"/>
      <c r="I187" s="84"/>
      <c r="J187" s="85"/>
      <c r="K187" s="86"/>
      <c r="L187" s="86"/>
      <c r="M187" s="87"/>
      <c r="N187" s="87"/>
      <c r="O187" s="87"/>
      <c r="P187" s="87"/>
      <c r="Q187" s="88"/>
      <c r="R187" s="89"/>
      <c r="S187" s="89"/>
      <c r="T187" s="89"/>
      <c r="U187" s="89"/>
      <c r="V187" s="89"/>
      <c r="W187" s="89"/>
      <c r="X187" s="89"/>
    </row>
    <row r="188" spans="6:24" ht="19.5">
      <c r="F188" s="89"/>
      <c r="G188" s="89"/>
      <c r="H188" s="83"/>
      <c r="I188" s="84"/>
      <c r="J188" s="85"/>
      <c r="K188" s="86"/>
      <c r="L188" s="86"/>
      <c r="M188" s="87"/>
      <c r="N188" s="87"/>
      <c r="O188" s="87"/>
      <c r="P188" s="87"/>
      <c r="Q188" s="88"/>
      <c r="R188" s="89"/>
      <c r="S188" s="89"/>
      <c r="T188" s="89"/>
      <c r="U188" s="89"/>
      <c r="V188" s="89"/>
      <c r="W188" s="89"/>
      <c r="X188" s="89"/>
    </row>
    <row r="189" spans="6:24" ht="19.5">
      <c r="F189" s="89"/>
      <c r="G189" s="89"/>
      <c r="H189" s="83"/>
      <c r="I189" s="84"/>
      <c r="J189" s="85"/>
      <c r="K189" s="86"/>
      <c r="L189" s="86"/>
      <c r="M189" s="87"/>
      <c r="N189" s="87"/>
      <c r="O189" s="87"/>
      <c r="P189" s="87"/>
      <c r="Q189" s="88"/>
      <c r="R189" s="89"/>
      <c r="S189" s="89"/>
      <c r="T189" s="89"/>
      <c r="U189" s="89"/>
      <c r="V189" s="89"/>
      <c r="W189" s="89"/>
      <c r="X189" s="89"/>
    </row>
    <row r="190" spans="6:24" ht="19.5">
      <c r="F190" s="89"/>
      <c r="G190" s="89"/>
      <c r="H190" s="83"/>
      <c r="I190" s="84"/>
      <c r="J190" s="85"/>
      <c r="K190" s="86"/>
      <c r="L190" s="86"/>
      <c r="M190" s="87"/>
      <c r="N190" s="87"/>
      <c r="O190" s="87"/>
      <c r="P190" s="87"/>
      <c r="Q190" s="88"/>
      <c r="R190" s="89"/>
      <c r="S190" s="89"/>
      <c r="T190" s="89"/>
      <c r="U190" s="89"/>
      <c r="V190" s="89"/>
      <c r="W190" s="89"/>
      <c r="X190" s="89"/>
    </row>
    <row r="191" spans="6:24" ht="19.5">
      <c r="F191" s="89"/>
      <c r="G191" s="89"/>
      <c r="H191" s="83"/>
      <c r="I191" s="84"/>
      <c r="J191" s="85"/>
      <c r="K191" s="86"/>
      <c r="L191" s="86"/>
      <c r="M191" s="87"/>
      <c r="N191" s="87"/>
      <c r="O191" s="87"/>
      <c r="P191" s="87"/>
      <c r="Q191" s="88"/>
      <c r="R191" s="89"/>
      <c r="S191" s="89"/>
      <c r="T191" s="89"/>
      <c r="U191" s="89"/>
      <c r="V191" s="89"/>
      <c r="W191" s="89"/>
      <c r="X191" s="89"/>
    </row>
    <row r="192" spans="6:24" ht="19.5">
      <c r="F192" s="89"/>
      <c r="G192" s="89"/>
      <c r="H192" s="83"/>
      <c r="I192" s="84"/>
      <c r="J192" s="85"/>
      <c r="K192" s="86"/>
      <c r="L192" s="86"/>
      <c r="M192" s="87"/>
      <c r="N192" s="87"/>
      <c r="O192" s="87"/>
      <c r="P192" s="87"/>
      <c r="Q192" s="88"/>
      <c r="R192" s="89"/>
      <c r="S192" s="89"/>
      <c r="T192" s="89"/>
      <c r="U192" s="89"/>
      <c r="V192" s="89"/>
      <c r="W192" s="89"/>
      <c r="X192" s="89"/>
    </row>
    <row r="193" spans="6:24" ht="19.5">
      <c r="F193" s="89"/>
      <c r="G193" s="89"/>
      <c r="H193" s="83"/>
      <c r="I193" s="84"/>
      <c r="J193" s="85"/>
      <c r="K193" s="86"/>
      <c r="L193" s="86"/>
      <c r="M193" s="87"/>
      <c r="N193" s="87"/>
      <c r="O193" s="87"/>
      <c r="P193" s="87"/>
      <c r="Q193" s="88"/>
      <c r="R193" s="89"/>
      <c r="S193" s="89"/>
      <c r="T193" s="89"/>
      <c r="U193" s="89"/>
      <c r="V193" s="89"/>
      <c r="W193" s="89"/>
      <c r="X193" s="89"/>
    </row>
    <row r="194" spans="6:24" ht="19.5">
      <c r="F194" s="89"/>
      <c r="G194" s="89"/>
      <c r="H194" s="83"/>
      <c r="I194" s="84"/>
      <c r="J194" s="85"/>
      <c r="K194" s="86"/>
      <c r="L194" s="86"/>
      <c r="M194" s="87"/>
      <c r="N194" s="87"/>
      <c r="O194" s="87"/>
      <c r="P194" s="87"/>
      <c r="Q194" s="88"/>
      <c r="R194" s="89"/>
      <c r="S194" s="89"/>
      <c r="T194" s="89"/>
      <c r="U194" s="89"/>
      <c r="V194" s="89"/>
      <c r="W194" s="89"/>
      <c r="X194" s="89"/>
    </row>
    <row r="195" spans="6:24" ht="19.5">
      <c r="F195" s="89"/>
      <c r="G195" s="89"/>
      <c r="H195" s="83"/>
      <c r="I195" s="84"/>
      <c r="J195" s="85"/>
      <c r="K195" s="86"/>
      <c r="L195" s="86"/>
      <c r="M195" s="87"/>
      <c r="N195" s="87"/>
      <c r="O195" s="87"/>
      <c r="P195" s="87"/>
      <c r="Q195" s="88"/>
      <c r="R195" s="89"/>
      <c r="S195" s="89"/>
      <c r="T195" s="89"/>
      <c r="U195" s="89"/>
      <c r="V195" s="89"/>
      <c r="W195" s="89"/>
      <c r="X195" s="89"/>
    </row>
    <row r="196" spans="6:24" ht="19.5">
      <c r="F196" s="89"/>
      <c r="G196" s="89"/>
      <c r="H196" s="83"/>
      <c r="I196" s="84"/>
      <c r="J196" s="85"/>
      <c r="K196" s="86"/>
      <c r="L196" s="86"/>
      <c r="M196" s="87"/>
      <c r="N196" s="87"/>
      <c r="O196" s="87"/>
      <c r="P196" s="87"/>
      <c r="Q196" s="88"/>
      <c r="R196" s="89"/>
      <c r="S196" s="89"/>
      <c r="T196" s="89"/>
      <c r="U196" s="89"/>
      <c r="V196" s="89"/>
      <c r="W196" s="89"/>
      <c r="X196" s="89"/>
    </row>
    <row r="197" spans="6:24" ht="19.5">
      <c r="F197" s="89"/>
      <c r="G197" s="89"/>
      <c r="H197" s="83"/>
      <c r="I197" s="84"/>
      <c r="J197" s="85"/>
      <c r="K197" s="86"/>
      <c r="L197" s="86"/>
      <c r="M197" s="87"/>
      <c r="N197" s="87"/>
      <c r="O197" s="87"/>
      <c r="P197" s="87"/>
      <c r="Q197" s="88"/>
      <c r="R197" s="89"/>
      <c r="S197" s="89"/>
      <c r="T197" s="89"/>
      <c r="U197" s="89"/>
      <c r="V197" s="89"/>
      <c r="W197" s="89"/>
      <c r="X197" s="89"/>
    </row>
    <row r="198" spans="6:24" ht="19.5">
      <c r="F198" s="89"/>
      <c r="G198" s="89"/>
      <c r="H198" s="83"/>
      <c r="I198" s="84"/>
      <c r="J198" s="85"/>
      <c r="K198" s="86"/>
      <c r="L198" s="86"/>
      <c r="M198" s="87"/>
      <c r="N198" s="87"/>
      <c r="O198" s="87"/>
      <c r="P198" s="87"/>
      <c r="Q198" s="88"/>
      <c r="R198" s="89"/>
      <c r="S198" s="89"/>
      <c r="T198" s="89"/>
      <c r="U198" s="89"/>
      <c r="V198" s="89"/>
      <c r="W198" s="89"/>
      <c r="X198" s="89"/>
    </row>
    <row r="199" spans="6:24" ht="19.5">
      <c r="F199" s="89"/>
      <c r="G199" s="89"/>
      <c r="H199" s="83"/>
      <c r="I199" s="84"/>
      <c r="J199" s="85"/>
      <c r="K199" s="86"/>
      <c r="L199" s="86"/>
      <c r="M199" s="87"/>
      <c r="N199" s="87"/>
      <c r="O199" s="87"/>
      <c r="P199" s="87"/>
      <c r="Q199" s="88"/>
      <c r="R199" s="89"/>
      <c r="S199" s="89"/>
      <c r="T199" s="89"/>
      <c r="U199" s="89"/>
      <c r="V199" s="89"/>
      <c r="W199" s="89"/>
      <c r="X199" s="89"/>
    </row>
    <row r="200" spans="6:24" ht="19.5">
      <c r="F200" s="89"/>
      <c r="G200" s="89"/>
      <c r="H200" s="83"/>
      <c r="I200" s="84"/>
      <c r="J200" s="85"/>
      <c r="K200" s="86"/>
      <c r="L200" s="86"/>
      <c r="M200" s="87"/>
      <c r="N200" s="87"/>
      <c r="O200" s="87"/>
      <c r="P200" s="87"/>
      <c r="Q200" s="88"/>
      <c r="R200" s="89"/>
      <c r="S200" s="89"/>
      <c r="T200" s="89"/>
      <c r="U200" s="89"/>
      <c r="V200" s="89"/>
      <c r="W200" s="89"/>
      <c r="X200" s="89"/>
    </row>
    <row r="201" spans="6:24" ht="19.5">
      <c r="F201" s="89"/>
      <c r="G201" s="89"/>
      <c r="H201" s="83"/>
      <c r="I201" s="84"/>
      <c r="J201" s="85"/>
      <c r="K201" s="86"/>
      <c r="L201" s="86"/>
      <c r="M201" s="87"/>
      <c r="N201" s="87"/>
      <c r="O201" s="87"/>
      <c r="P201" s="87"/>
      <c r="Q201" s="88"/>
      <c r="R201" s="89"/>
      <c r="S201" s="89"/>
      <c r="T201" s="89"/>
      <c r="U201" s="89"/>
      <c r="V201" s="89"/>
      <c r="W201" s="89"/>
      <c r="X201" s="89"/>
    </row>
    <row r="202" spans="6:24" ht="19.5">
      <c r="F202" s="89"/>
      <c r="G202" s="89"/>
      <c r="H202" s="83"/>
      <c r="I202" s="84"/>
      <c r="J202" s="85"/>
      <c r="K202" s="86"/>
      <c r="L202" s="86"/>
      <c r="M202" s="87"/>
      <c r="N202" s="87"/>
      <c r="O202" s="87"/>
      <c r="P202" s="87"/>
      <c r="Q202" s="88"/>
      <c r="R202" s="89"/>
      <c r="S202" s="89"/>
      <c r="T202" s="89"/>
      <c r="U202" s="89"/>
      <c r="V202" s="89"/>
      <c r="W202" s="89"/>
      <c r="X202" s="89"/>
    </row>
    <row r="203" spans="6:24" ht="19.5">
      <c r="F203" s="89"/>
      <c r="G203" s="89"/>
      <c r="H203" s="83"/>
      <c r="I203" s="84"/>
      <c r="J203" s="85"/>
      <c r="K203" s="86"/>
      <c r="L203" s="86"/>
      <c r="M203" s="87"/>
      <c r="N203" s="87"/>
      <c r="O203" s="87"/>
      <c r="P203" s="87"/>
      <c r="Q203" s="88"/>
      <c r="R203" s="89"/>
      <c r="S203" s="89"/>
      <c r="T203" s="89"/>
      <c r="U203" s="89"/>
      <c r="V203" s="89"/>
      <c r="W203" s="89"/>
      <c r="X203" s="89"/>
    </row>
    <row r="204" spans="6:24" ht="19.5">
      <c r="F204" s="89"/>
      <c r="G204" s="89"/>
      <c r="H204" s="83"/>
      <c r="I204" s="84"/>
      <c r="J204" s="85"/>
      <c r="K204" s="86"/>
      <c r="L204" s="86"/>
      <c r="M204" s="87"/>
      <c r="N204" s="87"/>
      <c r="O204" s="87"/>
      <c r="P204" s="87"/>
      <c r="Q204" s="88"/>
      <c r="R204" s="89"/>
      <c r="S204" s="89"/>
      <c r="T204" s="89"/>
      <c r="U204" s="89"/>
      <c r="V204" s="89"/>
      <c r="W204" s="89"/>
      <c r="X204" s="89"/>
    </row>
    <row r="205" spans="6:24" ht="19.5">
      <c r="F205" s="89"/>
      <c r="G205" s="89"/>
      <c r="H205" s="83"/>
      <c r="I205" s="84"/>
      <c r="J205" s="85"/>
      <c r="K205" s="86"/>
      <c r="L205" s="86"/>
      <c r="M205" s="87"/>
      <c r="N205" s="87"/>
      <c r="O205" s="87"/>
      <c r="P205" s="87"/>
      <c r="Q205" s="88"/>
      <c r="R205" s="89"/>
      <c r="S205" s="89"/>
      <c r="T205" s="89"/>
      <c r="U205" s="89"/>
      <c r="V205" s="89"/>
      <c r="W205" s="89"/>
      <c r="X205" s="89"/>
    </row>
    <row r="206" spans="6:24" ht="19.5">
      <c r="F206" s="89"/>
      <c r="G206" s="89"/>
      <c r="H206" s="83"/>
      <c r="I206" s="84"/>
      <c r="J206" s="85"/>
      <c r="K206" s="86"/>
      <c r="L206" s="86"/>
      <c r="M206" s="87"/>
      <c r="N206" s="87"/>
      <c r="O206" s="87"/>
      <c r="P206" s="87"/>
      <c r="Q206" s="88"/>
      <c r="R206" s="89"/>
      <c r="S206" s="89"/>
      <c r="T206" s="89"/>
      <c r="U206" s="89"/>
      <c r="V206" s="89"/>
      <c r="W206" s="89"/>
      <c r="X206" s="89"/>
    </row>
    <row r="207" spans="6:24" ht="19.5">
      <c r="F207" s="89"/>
      <c r="G207" s="89"/>
      <c r="H207" s="83"/>
      <c r="I207" s="84"/>
      <c r="J207" s="85"/>
      <c r="K207" s="86"/>
      <c r="L207" s="86"/>
      <c r="M207" s="87"/>
      <c r="N207" s="87"/>
      <c r="O207" s="87"/>
      <c r="P207" s="87"/>
      <c r="Q207" s="88"/>
      <c r="R207" s="89"/>
      <c r="S207" s="89"/>
      <c r="T207" s="89"/>
      <c r="U207" s="89"/>
      <c r="V207" s="89"/>
      <c r="W207" s="89"/>
      <c r="X207" s="89"/>
    </row>
    <row r="208" spans="6:24" ht="19.5">
      <c r="F208" s="89"/>
      <c r="G208" s="89"/>
      <c r="H208" s="83"/>
      <c r="I208" s="84"/>
      <c r="J208" s="85"/>
      <c r="K208" s="86"/>
      <c r="L208" s="86"/>
      <c r="M208" s="87"/>
      <c r="N208" s="87"/>
      <c r="O208" s="87"/>
      <c r="P208" s="87"/>
      <c r="Q208" s="88"/>
      <c r="R208" s="89"/>
      <c r="S208" s="89"/>
      <c r="T208" s="89"/>
      <c r="U208" s="89"/>
      <c r="V208" s="89"/>
      <c r="W208" s="89"/>
      <c r="X208" s="89"/>
    </row>
    <row r="209" spans="6:24" ht="19.5">
      <c r="F209" s="89"/>
      <c r="G209" s="89"/>
      <c r="H209" s="83"/>
      <c r="I209" s="84"/>
      <c r="J209" s="85"/>
      <c r="K209" s="86"/>
      <c r="L209" s="86"/>
      <c r="M209" s="87"/>
      <c r="N209" s="87"/>
      <c r="O209" s="87"/>
      <c r="P209" s="87"/>
      <c r="Q209" s="88"/>
      <c r="R209" s="89"/>
      <c r="S209" s="89"/>
      <c r="T209" s="89"/>
      <c r="U209" s="89"/>
      <c r="V209" s="89"/>
      <c r="W209" s="89"/>
      <c r="X209" s="89"/>
    </row>
    <row r="210" spans="6:24" ht="19.5">
      <c r="F210" s="89"/>
      <c r="G210" s="89"/>
      <c r="H210" s="83"/>
      <c r="I210" s="84"/>
      <c r="J210" s="85"/>
      <c r="K210" s="86"/>
      <c r="L210" s="86"/>
      <c r="M210" s="87"/>
      <c r="N210" s="87"/>
      <c r="O210" s="87"/>
      <c r="P210" s="87"/>
      <c r="Q210" s="88"/>
      <c r="R210" s="89"/>
      <c r="S210" s="89"/>
      <c r="T210" s="89"/>
      <c r="U210" s="89"/>
      <c r="V210" s="89"/>
      <c r="W210" s="89"/>
      <c r="X210" s="89"/>
    </row>
    <row r="211" spans="6:24" ht="19.5">
      <c r="F211" s="89"/>
      <c r="G211" s="89"/>
      <c r="H211" s="83"/>
      <c r="I211" s="84"/>
      <c r="J211" s="85"/>
      <c r="K211" s="86"/>
      <c r="L211" s="86"/>
      <c r="M211" s="87"/>
      <c r="N211" s="87"/>
      <c r="O211" s="87"/>
      <c r="P211" s="87"/>
      <c r="Q211" s="88"/>
      <c r="R211" s="89"/>
      <c r="S211" s="89"/>
      <c r="T211" s="89"/>
      <c r="U211" s="89"/>
      <c r="V211" s="89"/>
      <c r="W211" s="89"/>
      <c r="X211" s="89"/>
    </row>
    <row r="212" spans="6:24" ht="19.5">
      <c r="F212" s="89"/>
      <c r="G212" s="89"/>
      <c r="H212" s="83"/>
      <c r="I212" s="84"/>
      <c r="J212" s="85"/>
      <c r="K212" s="86"/>
      <c r="L212" s="86"/>
      <c r="M212" s="87"/>
      <c r="N212" s="87"/>
      <c r="O212" s="87"/>
      <c r="P212" s="87"/>
      <c r="Q212" s="88"/>
      <c r="R212" s="89"/>
      <c r="S212" s="89"/>
      <c r="T212" s="89"/>
      <c r="U212" s="89"/>
      <c r="V212" s="89"/>
      <c r="W212" s="89"/>
      <c r="X212" s="89"/>
    </row>
    <row r="213" spans="6:24" ht="19.5">
      <c r="F213" s="89"/>
      <c r="G213" s="89"/>
      <c r="H213" s="83"/>
      <c r="I213" s="84"/>
      <c r="J213" s="85"/>
      <c r="K213" s="86"/>
      <c r="L213" s="86"/>
      <c r="M213" s="87"/>
      <c r="N213" s="87"/>
      <c r="O213" s="87"/>
      <c r="P213" s="87"/>
      <c r="Q213" s="88"/>
      <c r="R213" s="89"/>
      <c r="S213" s="89"/>
      <c r="T213" s="89"/>
      <c r="U213" s="89"/>
      <c r="V213" s="89"/>
      <c r="W213" s="89"/>
      <c r="X213" s="89"/>
    </row>
    <row r="214" spans="6:24" ht="19.5">
      <c r="F214" s="89"/>
      <c r="G214" s="89"/>
      <c r="H214" s="83"/>
      <c r="I214" s="84"/>
      <c r="J214" s="85"/>
      <c r="K214" s="86"/>
      <c r="L214" s="86"/>
      <c r="M214" s="87"/>
      <c r="N214" s="87"/>
      <c r="O214" s="87"/>
      <c r="P214" s="87"/>
      <c r="Q214" s="88"/>
      <c r="R214" s="89"/>
      <c r="S214" s="89"/>
      <c r="T214" s="89"/>
      <c r="U214" s="89"/>
      <c r="V214" s="89"/>
      <c r="W214" s="89"/>
      <c r="X214" s="89"/>
    </row>
    <row r="215" spans="6:24" ht="19.5">
      <c r="F215" s="89"/>
      <c r="G215" s="89"/>
      <c r="H215" s="83"/>
      <c r="I215" s="84"/>
      <c r="J215" s="85"/>
      <c r="K215" s="86"/>
      <c r="L215" s="86"/>
      <c r="M215" s="87"/>
      <c r="N215" s="87"/>
      <c r="O215" s="87"/>
      <c r="P215" s="87"/>
      <c r="Q215" s="88"/>
      <c r="R215" s="89"/>
      <c r="S215" s="89"/>
      <c r="T215" s="89"/>
      <c r="U215" s="89"/>
      <c r="V215" s="89"/>
      <c r="W215" s="89"/>
      <c r="X215" s="89"/>
    </row>
    <row r="216" spans="6:24" ht="19.5">
      <c r="F216" s="89"/>
      <c r="G216" s="89"/>
      <c r="H216" s="83"/>
      <c r="I216" s="84"/>
      <c r="J216" s="85"/>
      <c r="K216" s="86"/>
      <c r="L216" s="86"/>
      <c r="M216" s="87"/>
      <c r="N216" s="87"/>
      <c r="O216" s="87"/>
      <c r="P216" s="87"/>
      <c r="Q216" s="88"/>
      <c r="R216" s="89"/>
      <c r="S216" s="89"/>
      <c r="T216" s="89"/>
      <c r="U216" s="89"/>
      <c r="V216" s="89"/>
      <c r="W216" s="89"/>
      <c r="X216" s="89"/>
    </row>
    <row r="217" spans="6:24" ht="19.5">
      <c r="F217" s="89"/>
      <c r="G217" s="89"/>
      <c r="H217" s="83"/>
      <c r="I217" s="84"/>
      <c r="J217" s="85"/>
      <c r="K217" s="86"/>
      <c r="L217" s="86"/>
      <c r="M217" s="87"/>
      <c r="N217" s="87"/>
      <c r="O217" s="87"/>
      <c r="P217" s="87"/>
      <c r="Q217" s="88"/>
      <c r="R217" s="89"/>
      <c r="S217" s="89"/>
      <c r="T217" s="89"/>
      <c r="U217" s="89"/>
      <c r="V217" s="89"/>
      <c r="W217" s="89"/>
      <c r="X217" s="89"/>
    </row>
    <row r="218" spans="6:24" ht="19.5">
      <c r="F218" s="89"/>
      <c r="G218" s="89"/>
      <c r="H218" s="83"/>
      <c r="I218" s="84"/>
      <c r="J218" s="85"/>
      <c r="K218" s="86"/>
      <c r="L218" s="86"/>
      <c r="M218" s="87"/>
      <c r="N218" s="87"/>
      <c r="O218" s="87"/>
      <c r="P218" s="87"/>
      <c r="Q218" s="88"/>
      <c r="R218" s="89"/>
      <c r="S218" s="89"/>
      <c r="T218" s="89"/>
      <c r="U218" s="89"/>
      <c r="V218" s="89"/>
      <c r="W218" s="89"/>
      <c r="X218" s="89"/>
    </row>
    <row r="219" spans="6:24" ht="19.5">
      <c r="F219" s="89"/>
      <c r="G219" s="89"/>
      <c r="H219" s="83"/>
      <c r="I219" s="84"/>
      <c r="J219" s="85"/>
      <c r="K219" s="86"/>
      <c r="L219" s="86"/>
      <c r="M219" s="87"/>
      <c r="N219" s="87"/>
      <c r="O219" s="87"/>
      <c r="P219" s="87"/>
      <c r="Q219" s="88"/>
      <c r="R219" s="89"/>
      <c r="S219" s="89"/>
      <c r="T219" s="89"/>
      <c r="U219" s="89"/>
      <c r="V219" s="89"/>
      <c r="W219" s="89"/>
      <c r="X219" s="89"/>
    </row>
    <row r="220" spans="6:24" ht="19.5">
      <c r="F220" s="89"/>
      <c r="G220" s="89"/>
      <c r="H220" s="83"/>
      <c r="I220" s="84"/>
      <c r="J220" s="85"/>
      <c r="K220" s="86"/>
      <c r="L220" s="86"/>
      <c r="M220" s="87"/>
      <c r="N220" s="87"/>
      <c r="O220" s="87"/>
      <c r="P220" s="87"/>
      <c r="Q220" s="88"/>
      <c r="R220" s="89"/>
      <c r="S220" s="89"/>
      <c r="T220" s="89"/>
      <c r="U220" s="89"/>
      <c r="V220" s="89"/>
      <c r="W220" s="89"/>
      <c r="X220" s="89"/>
    </row>
    <row r="221" spans="6:24" ht="19.5">
      <c r="F221" s="89"/>
      <c r="G221" s="89"/>
      <c r="H221" s="83"/>
      <c r="I221" s="84"/>
      <c r="J221" s="85"/>
      <c r="K221" s="86"/>
      <c r="L221" s="86"/>
      <c r="M221" s="87"/>
      <c r="N221" s="87"/>
      <c r="O221" s="87"/>
      <c r="P221" s="87"/>
      <c r="Q221" s="88"/>
      <c r="R221" s="89"/>
      <c r="S221" s="89"/>
      <c r="T221" s="89"/>
      <c r="U221" s="89"/>
      <c r="V221" s="89"/>
      <c r="W221" s="89"/>
      <c r="X221" s="89"/>
    </row>
    <row r="222" spans="6:24" ht="19.5">
      <c r="F222" s="89"/>
      <c r="G222" s="89"/>
      <c r="H222" s="83"/>
      <c r="I222" s="84"/>
      <c r="J222" s="85"/>
      <c r="K222" s="86"/>
      <c r="L222" s="86"/>
      <c r="M222" s="87"/>
      <c r="N222" s="87"/>
      <c r="O222" s="87"/>
      <c r="P222" s="87"/>
      <c r="Q222" s="88"/>
      <c r="R222" s="89"/>
      <c r="S222" s="89"/>
      <c r="T222" s="89"/>
      <c r="U222" s="89"/>
      <c r="V222" s="89"/>
      <c r="W222" s="89"/>
      <c r="X222" s="89"/>
    </row>
    <row r="223" spans="6:24" ht="19.5">
      <c r="F223" s="89"/>
      <c r="G223" s="89"/>
      <c r="H223" s="83"/>
      <c r="I223" s="84"/>
      <c r="J223" s="85"/>
      <c r="K223" s="86"/>
      <c r="L223" s="86"/>
      <c r="M223" s="87"/>
      <c r="N223" s="87"/>
      <c r="O223" s="87"/>
      <c r="P223" s="87"/>
      <c r="Q223" s="88"/>
      <c r="R223" s="89"/>
      <c r="S223" s="89"/>
      <c r="T223" s="89"/>
      <c r="U223" s="89"/>
      <c r="V223" s="89"/>
      <c r="W223" s="89"/>
      <c r="X223" s="89"/>
    </row>
    <row r="224" spans="6:24" ht="19.5">
      <c r="F224" s="89"/>
      <c r="G224" s="89"/>
      <c r="H224" s="83"/>
      <c r="I224" s="84"/>
      <c r="J224" s="85"/>
      <c r="K224" s="86"/>
      <c r="L224" s="86"/>
      <c r="M224" s="87"/>
      <c r="N224" s="87"/>
      <c r="O224" s="87"/>
      <c r="P224" s="87"/>
      <c r="Q224" s="88"/>
      <c r="R224" s="89"/>
      <c r="S224" s="89"/>
      <c r="T224" s="89"/>
      <c r="U224" s="89"/>
      <c r="V224" s="89"/>
      <c r="W224" s="89"/>
      <c r="X224" s="89"/>
    </row>
    <row r="225" spans="6:24" ht="19.5">
      <c r="F225" s="89"/>
      <c r="G225" s="89"/>
      <c r="H225" s="83"/>
      <c r="I225" s="84"/>
      <c r="J225" s="85"/>
      <c r="K225" s="86"/>
      <c r="L225" s="86"/>
      <c r="M225" s="87"/>
      <c r="N225" s="87"/>
      <c r="O225" s="87"/>
      <c r="P225" s="87"/>
      <c r="Q225" s="88"/>
      <c r="R225" s="89"/>
      <c r="S225" s="89"/>
      <c r="T225" s="89"/>
      <c r="U225" s="89"/>
      <c r="V225" s="89"/>
      <c r="W225" s="89"/>
      <c r="X225" s="89"/>
    </row>
    <row r="226" spans="6:24" ht="19.5">
      <c r="F226" s="89"/>
      <c r="G226" s="89"/>
      <c r="H226" s="83"/>
      <c r="I226" s="84"/>
      <c r="J226" s="85"/>
      <c r="K226" s="86"/>
      <c r="L226" s="86"/>
      <c r="M226" s="87"/>
      <c r="N226" s="87"/>
      <c r="O226" s="87"/>
      <c r="P226" s="87"/>
      <c r="Q226" s="88"/>
      <c r="R226" s="89"/>
      <c r="S226" s="89"/>
      <c r="T226" s="89"/>
      <c r="U226" s="89"/>
      <c r="V226" s="89"/>
      <c r="W226" s="89"/>
      <c r="X226" s="89"/>
    </row>
    <row r="227" spans="6:24" ht="19.5">
      <c r="F227" s="89"/>
      <c r="G227" s="89"/>
      <c r="H227" s="83"/>
      <c r="I227" s="84"/>
      <c r="J227" s="85"/>
      <c r="K227" s="86"/>
      <c r="L227" s="86"/>
      <c r="M227" s="87"/>
      <c r="N227" s="87"/>
      <c r="O227" s="87"/>
      <c r="P227" s="87"/>
      <c r="Q227" s="88"/>
      <c r="R227" s="89"/>
      <c r="S227" s="89"/>
      <c r="T227" s="89"/>
      <c r="U227" s="89"/>
      <c r="V227" s="89"/>
      <c r="W227" s="89"/>
      <c r="X227" s="89"/>
    </row>
    <row r="228" spans="6:24" ht="19.5">
      <c r="F228" s="89"/>
      <c r="G228" s="89"/>
      <c r="H228" s="83"/>
      <c r="I228" s="84"/>
      <c r="J228" s="85"/>
      <c r="K228" s="86"/>
      <c r="L228" s="86"/>
      <c r="M228" s="87"/>
      <c r="N228" s="87"/>
      <c r="O228" s="87"/>
      <c r="P228" s="87"/>
      <c r="Q228" s="88"/>
      <c r="R228" s="89"/>
      <c r="S228" s="89"/>
      <c r="T228" s="89"/>
      <c r="U228" s="89"/>
      <c r="V228" s="89"/>
      <c r="W228" s="89"/>
      <c r="X228" s="89"/>
    </row>
    <row r="229" spans="6:24" ht="19.5">
      <c r="F229" s="89"/>
      <c r="G229" s="89"/>
      <c r="H229" s="83"/>
      <c r="I229" s="84"/>
      <c r="J229" s="85"/>
      <c r="K229" s="86"/>
      <c r="L229" s="86"/>
      <c r="M229" s="87"/>
      <c r="N229" s="87"/>
      <c r="O229" s="87"/>
      <c r="P229" s="87"/>
      <c r="Q229" s="88"/>
      <c r="R229" s="89"/>
      <c r="S229" s="89"/>
      <c r="T229" s="89"/>
      <c r="U229" s="89"/>
      <c r="V229" s="89"/>
      <c r="W229" s="89"/>
      <c r="X229" s="89"/>
    </row>
    <row r="230" spans="6:24" ht="19.5">
      <c r="F230" s="89"/>
      <c r="G230" s="89"/>
      <c r="H230" s="83"/>
      <c r="I230" s="84"/>
      <c r="J230" s="85"/>
      <c r="K230" s="86"/>
      <c r="L230" s="86"/>
      <c r="M230" s="87"/>
      <c r="N230" s="87"/>
      <c r="O230" s="87"/>
      <c r="P230" s="87"/>
      <c r="Q230" s="88"/>
      <c r="R230" s="89"/>
      <c r="S230" s="89"/>
      <c r="T230" s="89"/>
      <c r="U230" s="89"/>
      <c r="V230" s="89"/>
      <c r="W230" s="89"/>
      <c r="X230" s="89"/>
    </row>
    <row r="231" spans="6:24" ht="19.5">
      <c r="F231" s="89"/>
      <c r="G231" s="89"/>
      <c r="H231" s="83"/>
      <c r="I231" s="84"/>
      <c r="J231" s="85"/>
      <c r="K231" s="86"/>
      <c r="L231" s="86"/>
      <c r="M231" s="87"/>
      <c r="N231" s="87"/>
      <c r="O231" s="87"/>
      <c r="P231" s="87"/>
      <c r="Q231" s="88"/>
      <c r="R231" s="89"/>
      <c r="S231" s="89"/>
      <c r="T231" s="89"/>
      <c r="U231" s="89"/>
      <c r="V231" s="89"/>
      <c r="W231" s="89"/>
      <c r="X231" s="89"/>
    </row>
    <row r="232" spans="6:24" ht="19.5">
      <c r="F232" s="89"/>
      <c r="G232" s="89"/>
      <c r="H232" s="83"/>
      <c r="I232" s="84"/>
      <c r="J232" s="85"/>
      <c r="K232" s="86"/>
      <c r="L232" s="86"/>
      <c r="M232" s="87"/>
      <c r="N232" s="87"/>
      <c r="O232" s="87"/>
      <c r="P232" s="87"/>
      <c r="Q232" s="88"/>
      <c r="R232" s="89"/>
      <c r="S232" s="89"/>
      <c r="T232" s="89"/>
      <c r="U232" s="89"/>
      <c r="V232" s="89"/>
      <c r="W232" s="89"/>
      <c r="X232" s="89"/>
    </row>
    <row r="233" spans="6:24" ht="19.5">
      <c r="F233" s="89"/>
      <c r="G233" s="89"/>
      <c r="H233" s="83"/>
      <c r="I233" s="84"/>
      <c r="J233" s="85"/>
      <c r="K233" s="86"/>
      <c r="L233" s="86"/>
      <c r="M233" s="87"/>
      <c r="N233" s="87"/>
      <c r="O233" s="87"/>
      <c r="P233" s="87"/>
      <c r="Q233" s="88"/>
      <c r="R233" s="89"/>
      <c r="S233" s="89"/>
      <c r="T233" s="89"/>
      <c r="U233" s="89"/>
      <c r="V233" s="89"/>
      <c r="W233" s="89"/>
      <c r="X233" s="89"/>
    </row>
    <row r="234" spans="6:24" ht="19.5">
      <c r="F234" s="89"/>
      <c r="G234" s="89"/>
      <c r="H234" s="83"/>
      <c r="I234" s="84"/>
      <c r="J234" s="85"/>
      <c r="K234" s="86"/>
      <c r="L234" s="86"/>
      <c r="M234" s="87"/>
      <c r="N234" s="87"/>
      <c r="O234" s="87"/>
      <c r="P234" s="87"/>
      <c r="Q234" s="88"/>
      <c r="R234" s="89"/>
      <c r="S234" s="89"/>
      <c r="T234" s="89"/>
      <c r="U234" s="89"/>
      <c r="V234" s="89"/>
      <c r="W234" s="89"/>
      <c r="X234" s="89"/>
    </row>
    <row r="235" spans="6:24" ht="19.5">
      <c r="F235" s="89"/>
      <c r="G235" s="89"/>
      <c r="H235" s="83"/>
      <c r="I235" s="84"/>
      <c r="J235" s="85"/>
      <c r="K235" s="86"/>
      <c r="L235" s="86"/>
      <c r="M235" s="87"/>
      <c r="N235" s="87"/>
      <c r="O235" s="87"/>
      <c r="P235" s="87"/>
      <c r="Q235" s="88"/>
      <c r="R235" s="89"/>
      <c r="S235" s="89"/>
      <c r="T235" s="89"/>
      <c r="U235" s="89"/>
      <c r="V235" s="89"/>
      <c r="W235" s="89"/>
      <c r="X235" s="89"/>
    </row>
    <row r="236" spans="6:24" ht="19.5">
      <c r="F236" s="89"/>
      <c r="G236" s="89"/>
      <c r="H236" s="83"/>
      <c r="I236" s="84"/>
      <c r="J236" s="85"/>
      <c r="K236" s="86"/>
      <c r="L236" s="86"/>
      <c r="M236" s="87"/>
      <c r="N236" s="87"/>
      <c r="O236" s="87"/>
      <c r="P236" s="87"/>
      <c r="Q236" s="88"/>
      <c r="R236" s="89"/>
      <c r="S236" s="89"/>
      <c r="T236" s="89"/>
      <c r="U236" s="89"/>
      <c r="V236" s="89"/>
      <c r="W236" s="89"/>
      <c r="X236" s="89"/>
    </row>
    <row r="237" spans="6:24" ht="19.5">
      <c r="F237" s="89"/>
      <c r="G237" s="89"/>
      <c r="H237" s="83"/>
      <c r="I237" s="84"/>
      <c r="J237" s="85"/>
      <c r="K237" s="86"/>
      <c r="L237" s="86"/>
      <c r="M237" s="87"/>
      <c r="N237" s="87"/>
      <c r="O237" s="87"/>
      <c r="P237" s="87"/>
      <c r="Q237" s="88"/>
      <c r="R237" s="89"/>
      <c r="S237" s="89"/>
      <c r="T237" s="89"/>
      <c r="U237" s="89"/>
      <c r="V237" s="89"/>
      <c r="W237" s="89"/>
      <c r="X237" s="89"/>
    </row>
    <row r="238" spans="6:24" ht="19.5">
      <c r="F238" s="89"/>
      <c r="G238" s="89"/>
      <c r="H238" s="83"/>
      <c r="I238" s="84"/>
      <c r="J238" s="85"/>
      <c r="K238" s="86"/>
      <c r="L238" s="86"/>
      <c r="M238" s="87"/>
      <c r="N238" s="87"/>
      <c r="O238" s="87"/>
      <c r="P238" s="87"/>
      <c r="Q238" s="88"/>
      <c r="R238" s="89"/>
      <c r="S238" s="89"/>
      <c r="T238" s="89"/>
      <c r="U238" s="89"/>
      <c r="V238" s="89"/>
      <c r="W238" s="89"/>
      <c r="X238" s="89"/>
    </row>
    <row r="239" spans="6:24" ht="19.5">
      <c r="F239" s="89"/>
      <c r="G239" s="89"/>
      <c r="H239" s="83"/>
      <c r="I239" s="84"/>
      <c r="J239" s="85"/>
      <c r="K239" s="86"/>
      <c r="L239" s="86"/>
      <c r="M239" s="87"/>
      <c r="N239" s="87"/>
      <c r="O239" s="87"/>
      <c r="P239" s="87"/>
      <c r="Q239" s="88"/>
      <c r="R239" s="89"/>
      <c r="S239" s="89"/>
      <c r="T239" s="89"/>
      <c r="U239" s="89"/>
      <c r="V239" s="89"/>
      <c r="W239" s="89"/>
      <c r="X239" s="89"/>
    </row>
    <row r="240" spans="6:24" ht="19.5">
      <c r="F240" s="89"/>
      <c r="G240" s="89"/>
      <c r="H240" s="83"/>
      <c r="I240" s="84"/>
      <c r="J240" s="85"/>
      <c r="K240" s="86"/>
      <c r="L240" s="86"/>
      <c r="M240" s="87"/>
      <c r="N240" s="87"/>
      <c r="O240" s="87"/>
      <c r="P240" s="87"/>
      <c r="Q240" s="88"/>
      <c r="R240" s="89"/>
      <c r="S240" s="89"/>
      <c r="T240" s="89"/>
      <c r="U240" s="89"/>
      <c r="V240" s="89"/>
      <c r="W240" s="89"/>
      <c r="X240" s="89"/>
    </row>
    <row r="241" spans="6:24" ht="19.5">
      <c r="F241" s="89"/>
      <c r="G241" s="89"/>
      <c r="H241" s="83"/>
      <c r="I241" s="84"/>
      <c r="J241" s="85"/>
      <c r="K241" s="86"/>
      <c r="L241" s="86"/>
      <c r="M241" s="87"/>
      <c r="N241" s="87"/>
      <c r="O241" s="87"/>
      <c r="P241" s="87"/>
      <c r="Q241" s="88"/>
      <c r="R241" s="89"/>
      <c r="S241" s="89"/>
      <c r="T241" s="89"/>
      <c r="U241" s="89"/>
      <c r="V241" s="89"/>
      <c r="W241" s="89"/>
      <c r="X241" s="89"/>
    </row>
    <row r="242" spans="6:24" ht="19.5">
      <c r="F242" s="89"/>
      <c r="G242" s="89"/>
      <c r="H242" s="83"/>
      <c r="I242" s="84"/>
      <c r="J242" s="85"/>
      <c r="K242" s="86"/>
      <c r="L242" s="86"/>
      <c r="M242" s="87"/>
      <c r="N242" s="87"/>
      <c r="O242" s="87"/>
      <c r="P242" s="87"/>
      <c r="Q242" s="88"/>
      <c r="R242" s="89"/>
      <c r="S242" s="89"/>
      <c r="T242" s="89"/>
      <c r="U242" s="89"/>
      <c r="V242" s="89"/>
      <c r="W242" s="89"/>
      <c r="X242" s="89"/>
    </row>
    <row r="243" spans="6:24" ht="19.5">
      <c r="F243" s="89"/>
      <c r="G243" s="89"/>
      <c r="H243" s="83"/>
      <c r="I243" s="84"/>
      <c r="J243" s="85"/>
      <c r="K243" s="86"/>
      <c r="L243" s="86"/>
      <c r="M243" s="87"/>
      <c r="N243" s="87"/>
      <c r="O243" s="87"/>
      <c r="P243" s="87"/>
      <c r="Q243" s="88"/>
      <c r="R243" s="89"/>
      <c r="S243" s="89"/>
      <c r="T243" s="89"/>
      <c r="U243" s="89"/>
      <c r="V243" s="89"/>
      <c r="W243" s="89"/>
      <c r="X243" s="89"/>
    </row>
    <row r="244" spans="6:24" ht="19.5">
      <c r="F244" s="89"/>
      <c r="G244" s="89"/>
      <c r="H244" s="83"/>
      <c r="I244" s="84"/>
      <c r="J244" s="85"/>
      <c r="K244" s="86"/>
      <c r="L244" s="86"/>
      <c r="M244" s="87"/>
      <c r="N244" s="87"/>
      <c r="O244" s="87"/>
      <c r="P244" s="87"/>
      <c r="Q244" s="88"/>
      <c r="R244" s="89"/>
      <c r="S244" s="89"/>
      <c r="T244" s="89"/>
      <c r="U244" s="89"/>
      <c r="V244" s="89"/>
      <c r="W244" s="89"/>
      <c r="X244" s="89"/>
    </row>
    <row r="245" spans="6:24" ht="19.5">
      <c r="F245" s="89"/>
      <c r="G245" s="89"/>
      <c r="H245" s="83"/>
      <c r="I245" s="84"/>
      <c r="J245" s="85"/>
      <c r="K245" s="86"/>
      <c r="L245" s="86"/>
      <c r="M245" s="87"/>
      <c r="N245" s="87"/>
      <c r="O245" s="87"/>
      <c r="P245" s="87"/>
      <c r="Q245" s="88"/>
      <c r="R245" s="89"/>
      <c r="S245" s="89"/>
      <c r="T245" s="89"/>
      <c r="U245" s="89"/>
      <c r="V245" s="89"/>
      <c r="W245" s="89"/>
      <c r="X245" s="89"/>
    </row>
    <row r="246" spans="6:24" ht="19.5">
      <c r="F246" s="89"/>
      <c r="G246" s="89"/>
      <c r="H246" s="83"/>
      <c r="I246" s="84"/>
      <c r="J246" s="85"/>
      <c r="K246" s="86"/>
      <c r="L246" s="86"/>
      <c r="M246" s="87"/>
      <c r="N246" s="87"/>
      <c r="O246" s="87"/>
      <c r="P246" s="87"/>
      <c r="Q246" s="88"/>
      <c r="R246" s="89"/>
      <c r="S246" s="89"/>
      <c r="T246" s="89"/>
      <c r="U246" s="89"/>
      <c r="V246" s="89"/>
      <c r="W246" s="89"/>
      <c r="X246" s="89"/>
    </row>
    <row r="247" spans="6:24" ht="19.5">
      <c r="F247" s="89"/>
      <c r="G247" s="89"/>
      <c r="H247" s="83"/>
      <c r="I247" s="84"/>
      <c r="J247" s="85"/>
      <c r="K247" s="86"/>
      <c r="L247" s="86"/>
      <c r="M247" s="87"/>
      <c r="N247" s="87"/>
      <c r="O247" s="87"/>
      <c r="P247" s="87"/>
      <c r="Q247" s="88"/>
      <c r="R247" s="89"/>
      <c r="S247" s="89"/>
      <c r="T247" s="89"/>
      <c r="U247" s="89"/>
      <c r="V247" s="89"/>
      <c r="W247" s="89"/>
      <c r="X247" s="89"/>
    </row>
    <row r="248" spans="6:24" ht="19.5">
      <c r="F248" s="89"/>
      <c r="G248" s="89"/>
      <c r="H248" s="83"/>
      <c r="I248" s="84"/>
      <c r="J248" s="85"/>
      <c r="K248" s="86"/>
      <c r="L248" s="86"/>
      <c r="M248" s="87"/>
      <c r="N248" s="87"/>
      <c r="O248" s="87"/>
      <c r="P248" s="87"/>
      <c r="Q248" s="88"/>
      <c r="R248" s="89"/>
      <c r="S248" s="89"/>
      <c r="T248" s="89"/>
      <c r="U248" s="89"/>
      <c r="V248" s="89"/>
      <c r="W248" s="89"/>
      <c r="X248" s="89"/>
    </row>
    <row r="249" spans="6:24" ht="19.5">
      <c r="F249" s="89"/>
      <c r="G249" s="89"/>
      <c r="H249" s="83"/>
      <c r="I249" s="84"/>
      <c r="J249" s="85"/>
      <c r="K249" s="86"/>
      <c r="L249" s="86"/>
      <c r="M249" s="87"/>
      <c r="N249" s="87"/>
      <c r="O249" s="87"/>
      <c r="P249" s="87"/>
      <c r="Q249" s="88"/>
      <c r="R249" s="89"/>
      <c r="S249" s="89"/>
      <c r="T249" s="89"/>
      <c r="U249" s="89"/>
      <c r="V249" s="89"/>
      <c r="W249" s="89"/>
      <c r="X249" s="89"/>
    </row>
    <row r="250" spans="6:24" ht="19.5">
      <c r="F250" s="89"/>
      <c r="G250" s="89"/>
      <c r="H250" s="83"/>
      <c r="I250" s="84"/>
      <c r="J250" s="85"/>
      <c r="K250" s="86"/>
      <c r="L250" s="86"/>
      <c r="M250" s="87"/>
      <c r="N250" s="87"/>
      <c r="O250" s="87"/>
      <c r="P250" s="87"/>
      <c r="Q250" s="88"/>
      <c r="R250" s="89"/>
      <c r="S250" s="89"/>
      <c r="T250" s="89"/>
      <c r="U250" s="89"/>
      <c r="V250" s="89"/>
      <c r="W250" s="89"/>
      <c r="X250" s="89"/>
    </row>
    <row r="251" spans="6:24" ht="19.5">
      <c r="F251" s="89"/>
      <c r="G251" s="89"/>
      <c r="H251" s="83"/>
      <c r="I251" s="84"/>
      <c r="J251" s="85"/>
      <c r="K251" s="86"/>
      <c r="L251" s="86"/>
      <c r="M251" s="87"/>
      <c r="N251" s="87"/>
      <c r="O251" s="87"/>
      <c r="P251" s="87"/>
      <c r="Q251" s="88"/>
      <c r="R251" s="89"/>
      <c r="S251" s="89"/>
      <c r="T251" s="89"/>
      <c r="U251" s="89"/>
      <c r="V251" s="89"/>
      <c r="W251" s="89"/>
      <c r="X251" s="89"/>
    </row>
    <row r="252" spans="6:24" ht="19.5">
      <c r="F252" s="89"/>
      <c r="G252" s="89"/>
      <c r="H252" s="83"/>
      <c r="I252" s="84"/>
      <c r="J252" s="85"/>
      <c r="K252" s="86"/>
      <c r="L252" s="86"/>
      <c r="M252" s="87"/>
      <c r="N252" s="87"/>
      <c r="O252" s="87"/>
      <c r="P252" s="87"/>
      <c r="Q252" s="88"/>
      <c r="R252" s="89"/>
      <c r="S252" s="89"/>
      <c r="T252" s="89"/>
      <c r="U252" s="89"/>
      <c r="V252" s="89"/>
      <c r="W252" s="89"/>
      <c r="X252" s="89"/>
    </row>
    <row r="253" spans="6:24" ht="19.5">
      <c r="F253" s="89"/>
      <c r="G253" s="89"/>
      <c r="H253" s="83"/>
      <c r="I253" s="84"/>
      <c r="J253" s="85"/>
      <c r="K253" s="86"/>
      <c r="L253" s="86"/>
      <c r="M253" s="87"/>
      <c r="N253" s="87"/>
      <c r="O253" s="87"/>
      <c r="P253" s="87"/>
      <c r="Q253" s="88"/>
      <c r="R253" s="89"/>
      <c r="S253" s="89"/>
      <c r="T253" s="89"/>
      <c r="U253" s="89"/>
      <c r="V253" s="89"/>
      <c r="W253" s="89"/>
      <c r="X253" s="89"/>
    </row>
    <row r="254" spans="6:24" ht="19.5">
      <c r="F254" s="89"/>
      <c r="G254" s="89"/>
      <c r="H254" s="83"/>
      <c r="I254" s="84"/>
      <c r="J254" s="85"/>
      <c r="K254" s="86"/>
      <c r="L254" s="86"/>
      <c r="M254" s="87"/>
      <c r="N254" s="87"/>
      <c r="O254" s="87"/>
      <c r="P254" s="87"/>
      <c r="Q254" s="88"/>
      <c r="R254" s="89"/>
      <c r="S254" s="89"/>
      <c r="T254" s="89"/>
      <c r="U254" s="89"/>
      <c r="V254" s="89"/>
      <c r="W254" s="89"/>
      <c r="X254" s="89"/>
    </row>
    <row r="255" spans="6:24" ht="19.5">
      <c r="F255" s="89"/>
      <c r="G255" s="89"/>
      <c r="H255" s="83"/>
      <c r="I255" s="84"/>
      <c r="J255" s="85"/>
      <c r="K255" s="86"/>
      <c r="L255" s="86"/>
      <c r="M255" s="87"/>
      <c r="N255" s="87"/>
      <c r="O255" s="87"/>
      <c r="P255" s="87"/>
      <c r="Q255" s="88"/>
      <c r="R255" s="89"/>
      <c r="S255" s="89"/>
      <c r="T255" s="89"/>
      <c r="U255" s="89"/>
      <c r="V255" s="89"/>
      <c r="W255" s="89"/>
      <c r="X255" s="89"/>
    </row>
    <row r="256" spans="6:24" ht="19.5">
      <c r="F256" s="89"/>
      <c r="G256" s="89"/>
      <c r="H256" s="83"/>
      <c r="I256" s="84"/>
      <c r="J256" s="85"/>
      <c r="K256" s="86"/>
      <c r="L256" s="86"/>
      <c r="M256" s="87"/>
      <c r="N256" s="87"/>
      <c r="O256" s="87"/>
      <c r="P256" s="87"/>
      <c r="Q256" s="88"/>
      <c r="R256" s="89"/>
      <c r="S256" s="89"/>
      <c r="T256" s="89"/>
      <c r="U256" s="89"/>
      <c r="V256" s="89"/>
      <c r="W256" s="89"/>
      <c r="X256" s="89"/>
    </row>
    <row r="257" spans="6:24" ht="19.5">
      <c r="F257" s="89"/>
      <c r="G257" s="89"/>
      <c r="H257" s="83"/>
      <c r="I257" s="84"/>
      <c r="J257" s="85"/>
      <c r="K257" s="86"/>
      <c r="L257" s="86"/>
      <c r="M257" s="87"/>
      <c r="N257" s="87"/>
      <c r="O257" s="87"/>
      <c r="P257" s="87"/>
      <c r="Q257" s="88"/>
      <c r="R257" s="89"/>
      <c r="S257" s="89"/>
      <c r="T257" s="89"/>
      <c r="U257" s="89"/>
      <c r="V257" s="89"/>
      <c r="W257" s="89"/>
      <c r="X257" s="89"/>
    </row>
    <row r="258" spans="6:24" ht="19.5">
      <c r="F258" s="89"/>
      <c r="G258" s="89"/>
      <c r="H258" s="83"/>
      <c r="I258" s="84"/>
      <c r="J258" s="85"/>
      <c r="K258" s="86"/>
      <c r="L258" s="86"/>
      <c r="M258" s="87"/>
      <c r="N258" s="87"/>
      <c r="O258" s="87"/>
      <c r="P258" s="87"/>
      <c r="Q258" s="88"/>
      <c r="R258" s="89"/>
      <c r="S258" s="89"/>
      <c r="T258" s="89"/>
      <c r="U258" s="89"/>
      <c r="V258" s="89"/>
      <c r="W258" s="89"/>
      <c r="X258" s="89"/>
    </row>
    <row r="259" spans="6:24" ht="19.5">
      <c r="F259" s="89"/>
      <c r="G259" s="89"/>
      <c r="H259" s="83"/>
      <c r="I259" s="84"/>
      <c r="J259" s="85"/>
      <c r="K259" s="86"/>
      <c r="L259" s="86"/>
      <c r="M259" s="87"/>
      <c r="N259" s="87"/>
      <c r="O259" s="87"/>
      <c r="P259" s="87"/>
      <c r="Q259" s="88"/>
      <c r="R259" s="89"/>
      <c r="S259" s="89"/>
      <c r="T259" s="89"/>
      <c r="U259" s="89"/>
      <c r="V259" s="89"/>
      <c r="W259" s="89"/>
      <c r="X259" s="89"/>
    </row>
    <row r="260" spans="6:24" ht="19.5">
      <c r="F260" s="89"/>
      <c r="G260" s="89"/>
      <c r="H260" s="83"/>
      <c r="I260" s="84"/>
      <c r="J260" s="85"/>
      <c r="K260" s="86"/>
      <c r="L260" s="86"/>
      <c r="M260" s="87"/>
      <c r="N260" s="87"/>
      <c r="O260" s="87"/>
      <c r="P260" s="87"/>
      <c r="Q260" s="88"/>
      <c r="R260" s="89"/>
      <c r="S260" s="89"/>
      <c r="T260" s="89"/>
      <c r="U260" s="89"/>
      <c r="V260" s="89"/>
      <c r="W260" s="89"/>
      <c r="X260" s="89"/>
    </row>
    <row r="261" spans="6:24" ht="19.5">
      <c r="F261" s="89"/>
      <c r="G261" s="89"/>
      <c r="H261" s="83"/>
      <c r="I261" s="84"/>
      <c r="J261" s="85"/>
      <c r="K261" s="86"/>
      <c r="L261" s="86"/>
      <c r="M261" s="87"/>
      <c r="N261" s="87"/>
      <c r="O261" s="87"/>
      <c r="P261" s="87"/>
      <c r="Q261" s="88"/>
      <c r="R261" s="89"/>
      <c r="S261" s="89"/>
      <c r="T261" s="89"/>
      <c r="U261" s="89"/>
      <c r="V261" s="89"/>
      <c r="W261" s="89"/>
      <c r="X261" s="89"/>
    </row>
    <row r="262" spans="6:24" ht="19.5">
      <c r="F262" s="89"/>
      <c r="G262" s="89"/>
      <c r="H262" s="83"/>
      <c r="I262" s="84"/>
      <c r="J262" s="85"/>
      <c r="K262" s="86"/>
      <c r="L262" s="86"/>
      <c r="M262" s="87"/>
      <c r="N262" s="87"/>
      <c r="O262" s="87"/>
      <c r="P262" s="87"/>
      <c r="Q262" s="88"/>
      <c r="R262" s="89"/>
      <c r="S262" s="89"/>
      <c r="T262" s="89"/>
      <c r="U262" s="89"/>
      <c r="V262" s="89"/>
      <c r="W262" s="89"/>
      <c r="X262" s="89"/>
    </row>
    <row r="263" spans="6:24" ht="19.5">
      <c r="F263" s="89"/>
      <c r="G263" s="89"/>
      <c r="H263" s="83"/>
      <c r="I263" s="84"/>
      <c r="J263" s="85"/>
      <c r="K263" s="86"/>
      <c r="L263" s="86"/>
      <c r="M263" s="87"/>
      <c r="N263" s="87"/>
      <c r="O263" s="87"/>
      <c r="P263" s="87"/>
      <c r="Q263" s="88"/>
      <c r="R263" s="89"/>
      <c r="S263" s="89"/>
      <c r="T263" s="89"/>
      <c r="U263" s="89"/>
      <c r="V263" s="89"/>
      <c r="W263" s="89"/>
      <c r="X263" s="89"/>
    </row>
    <row r="264" spans="6:24" ht="19.5">
      <c r="F264" s="89"/>
      <c r="G264" s="89"/>
      <c r="H264" s="83"/>
      <c r="I264" s="84"/>
      <c r="J264" s="85"/>
      <c r="K264" s="86"/>
      <c r="L264" s="86"/>
      <c r="M264" s="87"/>
      <c r="N264" s="87"/>
      <c r="O264" s="87"/>
      <c r="P264" s="87"/>
      <c r="Q264" s="88"/>
      <c r="R264" s="89"/>
      <c r="S264" s="89"/>
      <c r="T264" s="89"/>
      <c r="U264" s="89"/>
      <c r="V264" s="89"/>
      <c r="W264" s="89"/>
      <c r="X264" s="89"/>
    </row>
    <row r="265" spans="6:24" ht="19.5">
      <c r="F265" s="89"/>
      <c r="G265" s="89"/>
      <c r="H265" s="83"/>
      <c r="I265" s="84"/>
      <c r="J265" s="85"/>
      <c r="K265" s="86"/>
      <c r="L265" s="86"/>
      <c r="M265" s="87"/>
      <c r="N265" s="87"/>
      <c r="O265" s="87"/>
      <c r="P265" s="87"/>
      <c r="Q265" s="88"/>
      <c r="R265" s="89"/>
      <c r="S265" s="89"/>
      <c r="T265" s="89"/>
      <c r="U265" s="89"/>
      <c r="V265" s="89"/>
      <c r="W265" s="89"/>
      <c r="X265" s="89"/>
    </row>
    <row r="266" spans="6:24" ht="19.5">
      <c r="F266" s="89"/>
      <c r="G266" s="89"/>
      <c r="H266" s="83"/>
      <c r="I266" s="84"/>
      <c r="J266" s="85"/>
      <c r="K266" s="86"/>
      <c r="L266" s="86"/>
      <c r="M266" s="87"/>
      <c r="N266" s="87"/>
      <c r="O266" s="87"/>
      <c r="P266" s="87"/>
      <c r="Q266" s="88"/>
      <c r="R266" s="89"/>
      <c r="S266" s="89"/>
      <c r="T266" s="89"/>
      <c r="U266" s="89"/>
      <c r="V266" s="89"/>
      <c r="W266" s="89"/>
      <c r="X266" s="89"/>
    </row>
    <row r="267" spans="6:24" ht="19.5">
      <c r="F267" s="89"/>
      <c r="G267" s="89"/>
      <c r="H267" s="83"/>
      <c r="I267" s="84"/>
      <c r="J267" s="85"/>
      <c r="K267" s="86"/>
      <c r="L267" s="86"/>
      <c r="M267" s="87"/>
      <c r="N267" s="87"/>
      <c r="O267" s="87"/>
      <c r="P267" s="87"/>
      <c r="Q267" s="88"/>
      <c r="R267" s="89"/>
      <c r="S267" s="89"/>
      <c r="T267" s="89"/>
      <c r="U267" s="89"/>
      <c r="V267" s="89"/>
      <c r="W267" s="89"/>
      <c r="X267" s="89"/>
    </row>
    <row r="268" spans="6:24" ht="19.5">
      <c r="F268" s="89"/>
      <c r="G268" s="89"/>
      <c r="H268" s="83"/>
      <c r="I268" s="84"/>
      <c r="J268" s="85"/>
      <c r="K268" s="86"/>
      <c r="L268" s="86"/>
      <c r="M268" s="87"/>
      <c r="N268" s="87"/>
      <c r="O268" s="87"/>
      <c r="P268" s="87"/>
      <c r="Q268" s="88"/>
      <c r="R268" s="89"/>
      <c r="S268" s="89"/>
      <c r="T268" s="89"/>
      <c r="U268" s="89"/>
      <c r="V268" s="89"/>
      <c r="W268" s="89"/>
      <c r="X268" s="89"/>
    </row>
    <row r="269" spans="6:24" ht="19.5">
      <c r="F269" s="89"/>
      <c r="G269" s="89"/>
      <c r="H269" s="83"/>
      <c r="I269" s="84"/>
      <c r="J269" s="85"/>
      <c r="K269" s="86"/>
      <c r="L269" s="86"/>
      <c r="M269" s="87"/>
      <c r="N269" s="87"/>
      <c r="O269" s="87"/>
      <c r="P269" s="87"/>
      <c r="Q269" s="88"/>
      <c r="R269" s="89"/>
      <c r="S269" s="89"/>
      <c r="T269" s="89"/>
      <c r="U269" s="89"/>
      <c r="V269" s="89"/>
      <c r="W269" s="89"/>
      <c r="X269" s="89"/>
    </row>
    <row r="270" spans="6:24" ht="19.5">
      <c r="F270" s="89"/>
      <c r="G270" s="89"/>
      <c r="H270" s="83"/>
      <c r="I270" s="84"/>
      <c r="J270" s="85"/>
      <c r="K270" s="86"/>
      <c r="L270" s="86"/>
      <c r="M270" s="87"/>
      <c r="N270" s="87"/>
      <c r="O270" s="87"/>
      <c r="P270" s="87"/>
      <c r="Q270" s="88"/>
      <c r="R270" s="89"/>
      <c r="S270" s="89"/>
      <c r="T270" s="89"/>
      <c r="U270" s="89"/>
      <c r="V270" s="89"/>
      <c r="W270" s="89"/>
      <c r="X270" s="89"/>
    </row>
    <row r="271" spans="6:24" ht="19.5">
      <c r="F271" s="89"/>
      <c r="G271" s="89"/>
      <c r="H271" s="83"/>
      <c r="I271" s="84"/>
      <c r="J271" s="85"/>
      <c r="K271" s="86"/>
      <c r="L271" s="86"/>
      <c r="M271" s="87"/>
      <c r="N271" s="87"/>
      <c r="O271" s="87"/>
      <c r="P271" s="87"/>
      <c r="Q271" s="88"/>
      <c r="R271" s="89"/>
      <c r="S271" s="89"/>
      <c r="T271" s="89"/>
      <c r="U271" s="89"/>
      <c r="V271" s="89"/>
      <c r="W271" s="89"/>
      <c r="X271" s="89"/>
    </row>
    <row r="272" spans="6:24" ht="19.5">
      <c r="F272" s="89"/>
      <c r="G272" s="89"/>
      <c r="H272" s="83"/>
      <c r="I272" s="84"/>
      <c r="J272" s="85"/>
      <c r="K272" s="86"/>
      <c r="L272" s="86"/>
      <c r="M272" s="87"/>
      <c r="N272" s="87"/>
      <c r="O272" s="87"/>
      <c r="P272" s="87"/>
      <c r="Q272" s="88"/>
      <c r="R272" s="89"/>
      <c r="S272" s="89"/>
      <c r="T272" s="89"/>
      <c r="U272" s="89"/>
      <c r="V272" s="89"/>
      <c r="W272" s="89"/>
      <c r="X272" s="89"/>
    </row>
    <row r="273" spans="6:24" ht="19.5">
      <c r="F273" s="89"/>
      <c r="G273" s="89"/>
      <c r="H273" s="83"/>
      <c r="I273" s="84"/>
      <c r="J273" s="85"/>
      <c r="K273" s="86"/>
      <c r="L273" s="86"/>
      <c r="M273" s="87"/>
      <c r="N273" s="87"/>
      <c r="O273" s="87"/>
      <c r="P273" s="87"/>
      <c r="Q273" s="88"/>
      <c r="R273" s="89"/>
      <c r="S273" s="89"/>
      <c r="T273" s="89"/>
      <c r="U273" s="89"/>
      <c r="V273" s="89"/>
      <c r="W273" s="89"/>
      <c r="X273" s="89"/>
    </row>
    <row r="274" spans="6:24" ht="19.5">
      <c r="F274" s="89"/>
      <c r="G274" s="89"/>
      <c r="H274" s="83"/>
      <c r="I274" s="84"/>
      <c r="J274" s="85"/>
      <c r="K274" s="86"/>
      <c r="L274" s="86"/>
      <c r="M274" s="87"/>
      <c r="N274" s="87"/>
      <c r="O274" s="87"/>
      <c r="P274" s="87"/>
      <c r="Q274" s="88"/>
      <c r="R274" s="89"/>
      <c r="S274" s="89"/>
      <c r="T274" s="89"/>
      <c r="U274" s="89"/>
      <c r="V274" s="89"/>
      <c r="W274" s="89"/>
      <c r="X274" s="89"/>
    </row>
    <row r="275" spans="6:24" ht="19.5">
      <c r="F275" s="89"/>
      <c r="G275" s="89"/>
      <c r="H275" s="83"/>
      <c r="I275" s="84"/>
      <c r="J275" s="85"/>
      <c r="K275" s="86"/>
      <c r="L275" s="86"/>
      <c r="M275" s="87"/>
      <c r="N275" s="87"/>
      <c r="O275" s="87"/>
      <c r="P275" s="87"/>
      <c r="Q275" s="88"/>
      <c r="R275" s="89"/>
      <c r="S275" s="89"/>
      <c r="T275" s="89"/>
      <c r="U275" s="89"/>
      <c r="V275" s="89"/>
      <c r="W275" s="89"/>
      <c r="X275" s="89"/>
    </row>
    <row r="276" spans="6:24" ht="19.5">
      <c r="F276" s="89"/>
      <c r="G276" s="89"/>
      <c r="H276" s="83"/>
      <c r="I276" s="84"/>
      <c r="J276" s="85"/>
      <c r="K276" s="86"/>
      <c r="L276" s="86"/>
      <c r="M276" s="87"/>
      <c r="N276" s="87"/>
      <c r="O276" s="87"/>
      <c r="P276" s="87"/>
      <c r="Q276" s="88"/>
      <c r="R276" s="89"/>
      <c r="S276" s="89"/>
      <c r="T276" s="89"/>
      <c r="U276" s="89"/>
      <c r="V276" s="89"/>
      <c r="W276" s="89"/>
      <c r="X276" s="89"/>
    </row>
    <row r="277" spans="6:24" ht="19.5">
      <c r="F277" s="89"/>
      <c r="G277" s="89"/>
      <c r="H277" s="83"/>
      <c r="I277" s="84"/>
      <c r="J277" s="85"/>
      <c r="K277" s="86"/>
      <c r="L277" s="86"/>
      <c r="M277" s="87"/>
      <c r="N277" s="87"/>
      <c r="O277" s="87"/>
      <c r="P277" s="87"/>
      <c r="Q277" s="88"/>
      <c r="R277" s="89"/>
      <c r="S277" s="89"/>
      <c r="T277" s="89"/>
      <c r="U277" s="89"/>
      <c r="V277" s="89"/>
      <c r="W277" s="89"/>
      <c r="X277" s="89"/>
    </row>
    <row r="278" spans="6:24" ht="19.5">
      <c r="F278" s="89"/>
      <c r="G278" s="89"/>
      <c r="H278" s="83"/>
      <c r="I278" s="84"/>
      <c r="J278" s="85"/>
      <c r="K278" s="86"/>
      <c r="L278" s="86"/>
      <c r="M278" s="87"/>
      <c r="N278" s="87"/>
      <c r="O278" s="87"/>
      <c r="P278" s="87"/>
      <c r="Q278" s="88"/>
      <c r="R278" s="89"/>
      <c r="S278" s="89"/>
      <c r="T278" s="89"/>
      <c r="U278" s="89"/>
      <c r="V278" s="89"/>
      <c r="W278" s="89"/>
      <c r="X278" s="89"/>
    </row>
    <row r="279" spans="6:24" ht="19.5">
      <c r="F279" s="89"/>
      <c r="G279" s="89"/>
      <c r="H279" s="83"/>
      <c r="I279" s="84"/>
      <c r="J279" s="85"/>
      <c r="K279" s="86"/>
      <c r="L279" s="86"/>
      <c r="M279" s="87"/>
      <c r="N279" s="87"/>
      <c r="O279" s="87"/>
      <c r="P279" s="87"/>
      <c r="Q279" s="88"/>
      <c r="R279" s="89"/>
      <c r="S279" s="89"/>
      <c r="T279" s="89"/>
      <c r="U279" s="89"/>
      <c r="V279" s="89"/>
      <c r="W279" s="89"/>
      <c r="X279" s="89"/>
    </row>
    <row r="280" spans="6:24" ht="19.5">
      <c r="F280" s="89"/>
      <c r="G280" s="89"/>
      <c r="H280" s="83"/>
      <c r="I280" s="84"/>
      <c r="J280" s="85"/>
      <c r="K280" s="86"/>
      <c r="L280" s="86"/>
      <c r="M280" s="87"/>
      <c r="N280" s="87"/>
      <c r="O280" s="87"/>
      <c r="P280" s="87"/>
      <c r="Q280" s="88"/>
      <c r="R280" s="89"/>
      <c r="S280" s="89"/>
      <c r="T280" s="89"/>
      <c r="U280" s="89"/>
      <c r="V280" s="89"/>
      <c r="W280" s="89"/>
      <c r="X280" s="89"/>
    </row>
    <row r="281" spans="6:24" ht="19.5">
      <c r="F281" s="89"/>
      <c r="G281" s="89"/>
      <c r="H281" s="83"/>
      <c r="I281" s="84"/>
      <c r="J281" s="85"/>
      <c r="K281" s="86"/>
      <c r="L281" s="86"/>
      <c r="M281" s="87"/>
      <c r="N281" s="87"/>
      <c r="O281" s="87"/>
      <c r="P281" s="87"/>
      <c r="Q281" s="88"/>
      <c r="R281" s="89"/>
      <c r="S281" s="89"/>
      <c r="T281" s="89"/>
      <c r="U281" s="89"/>
      <c r="V281" s="89"/>
      <c r="W281" s="89"/>
      <c r="X281" s="89"/>
    </row>
    <row r="282" spans="6:24" ht="19.5">
      <c r="F282" s="89"/>
      <c r="G282" s="89"/>
      <c r="H282" s="83"/>
      <c r="I282" s="84"/>
      <c r="J282" s="85"/>
      <c r="K282" s="86"/>
      <c r="L282" s="86"/>
      <c r="M282" s="87"/>
      <c r="N282" s="87"/>
      <c r="O282" s="87"/>
      <c r="P282" s="87"/>
      <c r="Q282" s="88"/>
      <c r="R282" s="89"/>
      <c r="S282" s="89"/>
      <c r="T282" s="89"/>
      <c r="U282" s="89"/>
      <c r="V282" s="89"/>
      <c r="W282" s="89"/>
      <c r="X282" s="89"/>
    </row>
    <row r="283" spans="6:24" ht="19.5">
      <c r="F283" s="89"/>
      <c r="G283" s="89"/>
      <c r="H283" s="83"/>
      <c r="I283" s="84"/>
      <c r="J283" s="85"/>
      <c r="K283" s="86"/>
      <c r="L283" s="86"/>
      <c r="M283" s="87"/>
      <c r="N283" s="87"/>
      <c r="O283" s="87"/>
      <c r="P283" s="87"/>
      <c r="Q283" s="88"/>
      <c r="R283" s="89"/>
      <c r="S283" s="89"/>
      <c r="T283" s="89"/>
      <c r="U283" s="89"/>
      <c r="V283" s="89"/>
      <c r="W283" s="89"/>
      <c r="X283" s="89"/>
    </row>
    <row r="284" spans="6:24" ht="19.5">
      <c r="F284" s="89"/>
      <c r="G284" s="89"/>
      <c r="H284" s="83"/>
      <c r="I284" s="84"/>
      <c r="J284" s="85"/>
      <c r="K284" s="86"/>
      <c r="L284" s="86"/>
      <c r="M284" s="87"/>
      <c r="N284" s="87"/>
      <c r="O284" s="87"/>
      <c r="P284" s="87"/>
      <c r="Q284" s="88"/>
      <c r="R284" s="89"/>
      <c r="S284" s="89"/>
      <c r="T284" s="89"/>
      <c r="U284" s="89"/>
      <c r="V284" s="89"/>
      <c r="W284" s="89"/>
      <c r="X284" s="89"/>
    </row>
    <row r="285" spans="6:24" ht="19.5">
      <c r="F285" s="89"/>
      <c r="G285" s="89"/>
      <c r="H285" s="83"/>
      <c r="I285" s="84"/>
      <c r="J285" s="85"/>
      <c r="K285" s="86"/>
      <c r="L285" s="86"/>
      <c r="M285" s="87"/>
      <c r="N285" s="87"/>
      <c r="O285" s="87"/>
      <c r="P285" s="87"/>
      <c r="Q285" s="88"/>
      <c r="R285" s="89"/>
      <c r="S285" s="89"/>
      <c r="T285" s="89"/>
      <c r="U285" s="89"/>
      <c r="V285" s="89"/>
      <c r="W285" s="89"/>
      <c r="X285" s="89"/>
    </row>
    <row r="286" spans="6:24" ht="19.5">
      <c r="F286" s="89"/>
      <c r="G286" s="89"/>
      <c r="H286" s="83"/>
      <c r="I286" s="84"/>
      <c r="J286" s="85"/>
      <c r="K286" s="86"/>
      <c r="L286" s="86"/>
      <c r="M286" s="87"/>
      <c r="N286" s="87"/>
      <c r="O286" s="87"/>
      <c r="P286" s="87"/>
      <c r="Q286" s="88"/>
      <c r="R286" s="89"/>
      <c r="S286" s="89"/>
      <c r="T286" s="89"/>
      <c r="U286" s="89"/>
      <c r="V286" s="89"/>
      <c r="W286" s="89"/>
      <c r="X286" s="89"/>
    </row>
    <row r="287" spans="6:24" ht="19.5">
      <c r="F287" s="89"/>
      <c r="G287" s="89"/>
      <c r="H287" s="83"/>
      <c r="I287" s="84"/>
      <c r="J287" s="85"/>
      <c r="K287" s="86"/>
      <c r="L287" s="86"/>
      <c r="M287" s="87"/>
      <c r="N287" s="87"/>
      <c r="O287" s="87"/>
      <c r="P287" s="87"/>
      <c r="Q287" s="88"/>
      <c r="R287" s="89"/>
      <c r="S287" s="89"/>
      <c r="T287" s="89"/>
      <c r="U287" s="89"/>
      <c r="V287" s="89"/>
      <c r="W287" s="89"/>
      <c r="X287" s="89"/>
    </row>
    <row r="288" spans="6:24" ht="19.5">
      <c r="F288" s="89"/>
      <c r="G288" s="89"/>
      <c r="H288" s="83"/>
      <c r="I288" s="84"/>
      <c r="J288" s="85"/>
      <c r="K288" s="86"/>
      <c r="L288" s="86"/>
      <c r="M288" s="87"/>
      <c r="N288" s="87"/>
      <c r="O288" s="87"/>
      <c r="P288" s="87"/>
      <c r="Q288" s="88"/>
      <c r="R288" s="89"/>
      <c r="S288" s="89"/>
      <c r="T288" s="89"/>
      <c r="U288" s="89"/>
      <c r="V288" s="89"/>
      <c r="W288" s="89"/>
      <c r="X288" s="89"/>
    </row>
    <row r="289" spans="6:24" ht="19.5">
      <c r="F289" s="89"/>
      <c r="G289" s="89"/>
      <c r="H289" s="83"/>
      <c r="I289" s="84"/>
      <c r="J289" s="85"/>
      <c r="K289" s="86"/>
      <c r="L289" s="86"/>
      <c r="M289" s="87"/>
      <c r="N289" s="87"/>
      <c r="O289" s="87"/>
      <c r="P289" s="87"/>
      <c r="Q289" s="88"/>
      <c r="R289" s="89"/>
      <c r="S289" s="89"/>
      <c r="T289" s="89"/>
      <c r="U289" s="89"/>
      <c r="V289" s="89"/>
      <c r="W289" s="89"/>
      <c r="X289" s="89"/>
    </row>
    <row r="290" spans="6:24" ht="19.5">
      <c r="F290" s="89"/>
      <c r="G290" s="89"/>
      <c r="H290" s="83"/>
      <c r="I290" s="84"/>
      <c r="J290" s="85"/>
      <c r="K290" s="86"/>
      <c r="L290" s="86"/>
      <c r="M290" s="87"/>
      <c r="N290" s="87"/>
      <c r="O290" s="87"/>
      <c r="P290" s="87"/>
      <c r="Q290" s="88"/>
      <c r="R290" s="89"/>
      <c r="S290" s="89"/>
      <c r="T290" s="89"/>
      <c r="U290" s="89"/>
      <c r="V290" s="89"/>
      <c r="W290" s="89"/>
      <c r="X290" s="89"/>
    </row>
    <row r="291" spans="6:24" ht="19.5">
      <c r="F291" s="89"/>
      <c r="G291" s="89"/>
      <c r="H291" s="83"/>
      <c r="I291" s="84"/>
      <c r="J291" s="85"/>
      <c r="K291" s="86"/>
      <c r="L291" s="86"/>
      <c r="M291" s="87"/>
      <c r="N291" s="87"/>
      <c r="O291" s="87"/>
      <c r="P291" s="87"/>
      <c r="Q291" s="88"/>
      <c r="R291" s="89"/>
      <c r="S291" s="89"/>
      <c r="T291" s="89"/>
      <c r="U291" s="89"/>
      <c r="V291" s="89"/>
      <c r="W291" s="89"/>
      <c r="X291" s="89"/>
    </row>
    <row r="292" spans="6:24" ht="19.5">
      <c r="F292" s="89"/>
      <c r="G292" s="89"/>
      <c r="H292" s="83"/>
      <c r="I292" s="84"/>
      <c r="J292" s="85"/>
      <c r="K292" s="86"/>
      <c r="L292" s="86"/>
      <c r="M292" s="87"/>
      <c r="N292" s="87"/>
      <c r="O292" s="87"/>
      <c r="P292" s="87"/>
      <c r="Q292" s="88"/>
      <c r="R292" s="89"/>
      <c r="S292" s="89"/>
      <c r="T292" s="89"/>
      <c r="U292" s="89"/>
      <c r="V292" s="89"/>
      <c r="W292" s="89"/>
      <c r="X292" s="89"/>
    </row>
    <row r="293" spans="6:24" ht="19.5">
      <c r="F293" s="89"/>
      <c r="G293" s="89"/>
      <c r="H293" s="83"/>
      <c r="I293" s="84"/>
      <c r="J293" s="85"/>
      <c r="K293" s="86"/>
      <c r="L293" s="86"/>
      <c r="M293" s="87"/>
      <c r="N293" s="87"/>
      <c r="O293" s="87"/>
      <c r="P293" s="87"/>
      <c r="Q293" s="88"/>
      <c r="R293" s="89"/>
      <c r="S293" s="89"/>
      <c r="T293" s="89"/>
      <c r="U293" s="89"/>
      <c r="V293" s="89"/>
      <c r="W293" s="89"/>
      <c r="X293" s="89"/>
    </row>
    <row r="294" spans="6:24" ht="19.5">
      <c r="F294" s="89"/>
      <c r="G294" s="89"/>
      <c r="H294" s="83"/>
      <c r="I294" s="84"/>
      <c r="J294" s="85"/>
      <c r="K294" s="86"/>
      <c r="L294" s="86"/>
      <c r="M294" s="87"/>
      <c r="N294" s="87"/>
      <c r="O294" s="87"/>
      <c r="P294" s="87"/>
      <c r="Q294" s="88"/>
      <c r="R294" s="89"/>
      <c r="S294" s="89"/>
      <c r="T294" s="89"/>
      <c r="U294" s="89"/>
      <c r="V294" s="89"/>
      <c r="W294" s="89"/>
      <c r="X294" s="89"/>
    </row>
    <row r="295" spans="6:24" ht="19.5">
      <c r="F295" s="89"/>
      <c r="G295" s="89"/>
      <c r="H295" s="83"/>
      <c r="I295" s="84"/>
      <c r="J295" s="85"/>
      <c r="K295" s="86"/>
      <c r="L295" s="86"/>
      <c r="M295" s="87"/>
      <c r="N295" s="87"/>
      <c r="O295" s="87"/>
      <c r="P295" s="87"/>
      <c r="Q295" s="88"/>
      <c r="R295" s="89"/>
      <c r="S295" s="89"/>
      <c r="T295" s="89"/>
      <c r="U295" s="89"/>
      <c r="V295" s="89"/>
      <c r="W295" s="89"/>
      <c r="X295" s="89"/>
    </row>
    <row r="296" spans="6:24" ht="19.5">
      <c r="F296" s="89"/>
      <c r="G296" s="89"/>
      <c r="H296" s="83"/>
      <c r="I296" s="84"/>
      <c r="J296" s="85"/>
      <c r="K296" s="86"/>
      <c r="L296" s="86"/>
      <c r="M296" s="87"/>
      <c r="N296" s="87"/>
      <c r="O296" s="87"/>
      <c r="P296" s="87"/>
      <c r="Q296" s="88"/>
      <c r="R296" s="89"/>
      <c r="S296" s="89"/>
      <c r="T296" s="89"/>
      <c r="U296" s="89"/>
      <c r="V296" s="89"/>
      <c r="W296" s="89"/>
      <c r="X296" s="89"/>
    </row>
    <row r="297" spans="6:24" ht="19.5">
      <c r="F297" s="89"/>
      <c r="G297" s="89"/>
      <c r="H297" s="83"/>
      <c r="I297" s="84"/>
      <c r="J297" s="85"/>
      <c r="K297" s="86"/>
      <c r="L297" s="86"/>
      <c r="M297" s="87"/>
      <c r="N297" s="87"/>
      <c r="O297" s="87"/>
      <c r="P297" s="87"/>
      <c r="Q297" s="88"/>
      <c r="R297" s="89"/>
      <c r="S297" s="89"/>
      <c r="T297" s="89"/>
      <c r="U297" s="89"/>
      <c r="V297" s="89"/>
      <c r="W297" s="89"/>
      <c r="X297" s="89"/>
    </row>
    <row r="298" spans="6:24" ht="19.5">
      <c r="F298" s="89"/>
      <c r="G298" s="89"/>
      <c r="H298" s="83"/>
      <c r="I298" s="84"/>
      <c r="J298" s="85"/>
      <c r="K298" s="86"/>
      <c r="L298" s="86"/>
      <c r="M298" s="87"/>
      <c r="N298" s="87"/>
      <c r="O298" s="87"/>
      <c r="P298" s="87"/>
      <c r="Q298" s="88"/>
      <c r="R298" s="89"/>
      <c r="S298" s="89"/>
      <c r="T298" s="89"/>
      <c r="U298" s="89"/>
      <c r="V298" s="89"/>
      <c r="W298" s="89"/>
      <c r="X298" s="89"/>
    </row>
    <row r="299" spans="6:24" ht="19.5">
      <c r="F299" s="89"/>
      <c r="G299" s="89"/>
      <c r="H299" s="83"/>
      <c r="I299" s="84"/>
      <c r="J299" s="85"/>
      <c r="K299" s="86"/>
      <c r="L299" s="86"/>
      <c r="M299" s="87"/>
      <c r="N299" s="87"/>
      <c r="O299" s="87"/>
      <c r="P299" s="87"/>
      <c r="Q299" s="88"/>
      <c r="R299" s="89"/>
      <c r="S299" s="89"/>
      <c r="T299" s="89"/>
      <c r="U299" s="89"/>
      <c r="V299" s="89"/>
      <c r="W299" s="89"/>
      <c r="X299" s="89"/>
    </row>
    <row r="300" spans="6:24" ht="19.5">
      <c r="F300" s="89"/>
      <c r="G300" s="89"/>
      <c r="H300" s="83"/>
      <c r="I300" s="84"/>
      <c r="J300" s="85"/>
      <c r="K300" s="86"/>
      <c r="L300" s="86"/>
      <c r="M300" s="87"/>
      <c r="N300" s="87"/>
      <c r="O300" s="87"/>
      <c r="P300" s="87"/>
      <c r="Q300" s="88"/>
      <c r="R300" s="89"/>
      <c r="S300" s="89"/>
      <c r="T300" s="89"/>
      <c r="U300" s="89"/>
      <c r="V300" s="89"/>
      <c r="W300" s="89"/>
      <c r="X300" s="89"/>
    </row>
    <row r="301" spans="6:24" ht="19.5">
      <c r="F301" s="89"/>
      <c r="G301" s="89"/>
      <c r="H301" s="83"/>
      <c r="I301" s="84"/>
      <c r="J301" s="85"/>
      <c r="K301" s="86"/>
      <c r="L301" s="86"/>
      <c r="M301" s="87"/>
      <c r="N301" s="87"/>
      <c r="O301" s="87"/>
      <c r="P301" s="87"/>
      <c r="Q301" s="88"/>
      <c r="R301" s="89"/>
      <c r="S301" s="89"/>
      <c r="T301" s="89"/>
      <c r="U301" s="89"/>
      <c r="V301" s="89"/>
      <c r="W301" s="89"/>
      <c r="X301" s="89"/>
    </row>
  </sheetData>
  <sheetProtection/>
  <conditionalFormatting sqref="F1:F65536">
    <cfRule type="duplicateValues" priority="2" dxfId="2" stopIfTrue="1">
      <formula>AND(COUNTIF($F$1:$F$65536,F1)&gt;1,NOT(ISBLANK(F1)))</formula>
    </cfRule>
  </conditionalFormatting>
  <conditionalFormatting sqref="G1:G65536">
    <cfRule type="duplicateValues" priority="1" dxfId="2" stopIfTrue="1">
      <formula>AND(COUNTIF($G$1:$G$65536,G1)&gt;1,NOT(ISBLANK(G1)))</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2"/>
  <dimension ref="AU1:BO62"/>
  <sheetViews>
    <sheetView zoomScalePageLayoutView="0" workbookViewId="0" topLeftCell="A1">
      <selection activeCell="AV5" sqref="AV5"/>
    </sheetView>
  </sheetViews>
  <sheetFormatPr defaultColWidth="11.421875" defaultRowHeight="12.75"/>
  <cols>
    <col min="1" max="1" width="22.00390625" style="0" customWidth="1"/>
    <col min="2" max="3" width="0" style="0" hidden="1" customWidth="1"/>
    <col min="4" max="46" width="11.421875" style="0" hidden="1" customWidth="1"/>
    <col min="47" max="47" width="5.7109375" style="4" customWidth="1"/>
    <col min="48" max="48" width="12.57421875" style="4" customWidth="1"/>
    <col min="49" max="49" width="3.7109375" style="20" hidden="1" customWidth="1"/>
    <col min="50" max="50" width="4.8515625" style="64" customWidth="1"/>
    <col min="51" max="51" width="2.7109375" style="20" customWidth="1"/>
    <col min="52" max="53" width="3.28125" style="4" bestFit="1" customWidth="1"/>
    <col min="54" max="55" width="3.140625" style="4" bestFit="1" customWidth="1"/>
    <col min="56" max="56" width="3.57421875" style="4" hidden="1" customWidth="1"/>
    <col min="57" max="57" width="3.7109375" style="4" hidden="1" customWidth="1"/>
    <col min="58" max="58" width="5.7109375" style="4" hidden="1" customWidth="1"/>
    <col min="59" max="59" width="5.00390625" style="68" customWidth="1"/>
    <col min="60" max="60" width="4.57421875" style="56" customWidth="1"/>
    <col min="61" max="61" width="5.7109375" style="72" customWidth="1"/>
    <col min="62" max="62" width="3.57421875" style="4" hidden="1" customWidth="1"/>
    <col min="63" max="63" width="3.7109375" style="4" hidden="1" customWidth="1"/>
    <col min="64" max="64" width="5.57421875" style="4" hidden="1" customWidth="1"/>
    <col min="65" max="65" width="5.421875" style="68" customWidth="1"/>
    <col min="66" max="66" width="4.57421875" style="28" customWidth="1"/>
    <col min="67" max="67" width="5.57421875" style="72" customWidth="1"/>
  </cols>
  <sheetData>
    <row r="1" spans="47:67" ht="12.75">
      <c r="AU1" s="1"/>
      <c r="AV1" s="1"/>
      <c r="AW1" s="1" t="s">
        <v>5</v>
      </c>
      <c r="AX1" s="61" t="s">
        <v>34</v>
      </c>
      <c r="AY1" s="1" t="s">
        <v>0</v>
      </c>
      <c r="AZ1" s="1" t="s">
        <v>11</v>
      </c>
      <c r="BA1" s="1" t="s">
        <v>10</v>
      </c>
      <c r="BB1" s="1" t="s">
        <v>12</v>
      </c>
      <c r="BC1" s="57" t="s">
        <v>13</v>
      </c>
      <c r="BD1" s="141" t="s">
        <v>8</v>
      </c>
      <c r="BE1" s="142"/>
      <c r="BF1" s="142"/>
      <c r="BG1" s="142"/>
      <c r="BH1" s="142"/>
      <c r="BI1" s="143"/>
      <c r="BJ1" s="141" t="s">
        <v>6</v>
      </c>
      <c r="BK1" s="142"/>
      <c r="BL1" s="142"/>
      <c r="BM1" s="142"/>
      <c r="BN1" s="142"/>
      <c r="BO1" s="143"/>
    </row>
    <row r="2" spans="47:67" ht="12.75">
      <c r="AU2" s="8" t="s">
        <v>9</v>
      </c>
      <c r="AV2" s="1"/>
      <c r="AW2" s="1"/>
      <c r="AX2" s="61"/>
      <c r="AY2" s="1"/>
      <c r="AZ2" s="1"/>
      <c r="BA2" s="1"/>
      <c r="BB2" s="1"/>
      <c r="BC2" s="57"/>
      <c r="BD2" s="29" t="s">
        <v>2</v>
      </c>
      <c r="BE2" s="30" t="s">
        <v>3</v>
      </c>
      <c r="BF2" s="31" t="s">
        <v>1</v>
      </c>
      <c r="BG2" s="65" t="s">
        <v>54</v>
      </c>
      <c r="BH2" s="32" t="s">
        <v>74</v>
      </c>
      <c r="BI2" s="69" t="s">
        <v>56</v>
      </c>
      <c r="BJ2" s="29" t="s">
        <v>2</v>
      </c>
      <c r="BK2" s="30" t="s">
        <v>3</v>
      </c>
      <c r="BL2" s="31" t="s">
        <v>1</v>
      </c>
      <c r="BM2" s="65" t="s">
        <v>55</v>
      </c>
      <c r="BN2" s="32" t="s">
        <v>74</v>
      </c>
      <c r="BO2" s="69" t="s">
        <v>56</v>
      </c>
    </row>
    <row r="3" spans="47:67" ht="15" customHeight="1">
      <c r="AU3" s="24">
        <v>1</v>
      </c>
      <c r="AV3" s="25" t="e">
        <f ca="1">IF(AU3="","-",VLOOKUP(AU3,OFFSET(Rencontres!$Z$2,1,0,'Tirage au sort'!$E$5,20),2,FALSE))</f>
        <v>#REF!</v>
      </c>
      <c r="AW3" s="24" t="e">
        <f aca="true" t="shared" si="0" ref="AW3:AW42">IF(AU3="","-",AZ3*gag+BA3*gas+BB3*pas+BC3*pss)</f>
        <v>#REF!</v>
      </c>
      <c r="AX3" s="62" t="e">
        <f aca="true" t="shared" si="1" ref="AX3:AX42">IF(AU3="","-",IF(AY3=0,0,AW3/AY3))</f>
        <v>#REF!</v>
      </c>
      <c r="AY3" s="24" t="e">
        <f aca="true" t="shared" si="2" ref="AY3:AY42">IF(AU3="","-",SUM(AZ3:BC3))</f>
        <v>#REF!</v>
      </c>
      <c r="AZ3" s="24" t="e">
        <f ca="1">IF(AU3="","-",VLOOKUP(AU3,OFFSET(Rencontres!$Z$2,1,0,'Tirage au sort'!$E$5,20),3,FALSE))</f>
        <v>#REF!</v>
      </c>
      <c r="BA3" s="24" t="e">
        <f ca="1">IF(AU3="","-",VLOOKUP(AU3,OFFSET(Rencontres!$Z$2,1,0,'Tirage au sort'!$E$5,20),4,FALSE))</f>
        <v>#REF!</v>
      </c>
      <c r="BB3" s="24" t="e">
        <f ca="1">IF(AU3="","-",VLOOKUP(AU3,OFFSET(Rencontres!$Z$2,1,0,'Tirage au sort'!$E$5,20),5,FALSE))</f>
        <v>#REF!</v>
      </c>
      <c r="BC3" s="24" t="e">
        <f ca="1">IF(AU3="","-",VLOOKUP(AU3,OFFSET(Rencontres!$Z$2,1,0,'Tirage au sort'!$E$5,20),6,FALSE))</f>
        <v>#REF!</v>
      </c>
      <c r="BD3" s="24" t="e">
        <f ca="1">IF(AU3="","-",VLOOKUP(AU3,OFFSET(Rencontres!$Z$2,1,0,'Tirage au sort'!$E$5,20),7,FALSE))</f>
        <v>#REF!</v>
      </c>
      <c r="BE3" s="24" t="e">
        <f ca="1">IF(AU3="","-",VLOOKUP(AU3,OFFSET(Rencontres!$Z$2,1,0,'Tirage au sort'!$E$5,20),8,FALSE))</f>
        <v>#REF!</v>
      </c>
      <c r="BF3" s="26" t="e">
        <f>IF(AU3="","-",BD3-BE3)</f>
        <v>#REF!</v>
      </c>
      <c r="BG3" s="66" t="e">
        <f>IF(AU3="","-",IF(AY3=0,0,BD3/AY3))</f>
        <v>#REF!</v>
      </c>
      <c r="BH3" s="33" t="e">
        <f>IF(AU3="","-",IF(AY3=0,0,BE3/AY3))</f>
        <v>#REF!</v>
      </c>
      <c r="BI3" s="70" t="e">
        <f>IF(AU3="","-",IF(AY3=0,0,BF3/AY3))</f>
        <v>#REF!</v>
      </c>
      <c r="BJ3" s="24" t="e">
        <f ca="1">IF(AU3="","-",VLOOKUP(AU3,OFFSET(Rencontres!$Z$2,1,0,'Tirage au sort'!$E$5,20),9,FALSE))</f>
        <v>#REF!</v>
      </c>
      <c r="BK3" s="24" t="e">
        <f ca="1">IF(AU3="","-",VLOOKUP(AU3,OFFSET(Rencontres!$Z$2,1,0,'Tirage au sort'!$E$5,20),10,FALSE))</f>
        <v>#REF!</v>
      </c>
      <c r="BL3" s="26" t="e">
        <f>IF(AU3="","-",BJ3-BK3)</f>
        <v>#REF!</v>
      </c>
      <c r="BM3" s="66" t="e">
        <f>IF(AU3="","-",IF(AY3=0,0,BJ3/AY3))</f>
        <v>#REF!</v>
      </c>
      <c r="BN3" s="33" t="e">
        <f>IF(AU3="","-",IF(AY3=0,0,BK3/AY3))</f>
        <v>#REF!</v>
      </c>
      <c r="BO3" s="70" t="e">
        <f>IF(AU3="","-",IF(AY3=0,0,BL3/AY3))</f>
        <v>#REF!</v>
      </c>
    </row>
    <row r="4" spans="47:67" ht="15" customHeight="1">
      <c r="AU4" s="21">
        <f aca="true" t="shared" si="3" ref="AU4:AU44">AU3+1</f>
        <v>2</v>
      </c>
      <c r="AV4" s="22" t="e">
        <f ca="1">IF(AU4="","-",VLOOKUP(AU4,OFFSET(Rencontres!$Z$2,1,0,'Tirage au sort'!$E$5,20),2,FALSE))</f>
        <v>#REF!</v>
      </c>
      <c r="AW4" s="21" t="e">
        <f t="shared" si="0"/>
        <v>#REF!</v>
      </c>
      <c r="AX4" s="63" t="e">
        <f t="shared" si="1"/>
        <v>#REF!</v>
      </c>
      <c r="AY4" s="21" t="e">
        <f t="shared" si="2"/>
        <v>#REF!</v>
      </c>
      <c r="AZ4" s="21" t="e">
        <f ca="1">IF(AU4="","-",VLOOKUP(AU4,OFFSET(Rencontres!$Z$2,1,0,'Tirage au sort'!$E$5,20),3,FALSE))</f>
        <v>#REF!</v>
      </c>
      <c r="BA4" s="21" t="e">
        <f ca="1">IF(AU4="","-",VLOOKUP(AU4,OFFSET(Rencontres!$Z$2,1,0,'Tirage au sort'!$E$5,20),4,FALSE))</f>
        <v>#REF!</v>
      </c>
      <c r="BB4" s="21" t="e">
        <f ca="1">IF(AU4="","-",VLOOKUP(AU4,OFFSET(Rencontres!$Z$2,1,0,'Tirage au sort'!$E$5,20),5,FALSE))</f>
        <v>#REF!</v>
      </c>
      <c r="BC4" s="21" t="e">
        <f ca="1">IF(AU4="","-",VLOOKUP(AU4,OFFSET(Rencontres!$Z$2,1,0,'Tirage au sort'!$E$5,20),6,FALSE))</f>
        <v>#REF!</v>
      </c>
      <c r="BD4" s="21" t="e">
        <f ca="1">IF(AU4="","-",VLOOKUP(AU4,OFFSET(Rencontres!$Z$2,1,0,'Tirage au sort'!$E$5,20),7,FALSE))</f>
        <v>#REF!</v>
      </c>
      <c r="BE4" s="21" t="e">
        <f ca="1">IF(AU4="","-",VLOOKUP(AU4,OFFSET(Rencontres!$Z$2,1,0,'Tirage au sort'!$E$5,20),8,FALSE))</f>
        <v>#REF!</v>
      </c>
      <c r="BF4" s="23" t="e">
        <f>IF(AU4="","-",BD4-BE4)</f>
        <v>#REF!</v>
      </c>
      <c r="BG4" s="67" t="e">
        <f>IF(AU4="","-",IF(AY4=0,0,BD4/AY4))</f>
        <v>#REF!</v>
      </c>
      <c r="BH4" s="27" t="e">
        <f>IF(AU4="","-",IF(AY4=0,0,BE4/AY4))</f>
        <v>#REF!</v>
      </c>
      <c r="BI4" s="71" t="e">
        <f>IF(AU4="","-",IF(AY4=0,0,BF4/AY4))</f>
        <v>#REF!</v>
      </c>
      <c r="BJ4" s="21" t="e">
        <f ca="1">IF(AU4="","-",VLOOKUP(AU4,OFFSET(Rencontres!$Z$2,1,0,'Tirage au sort'!$E$5,20),9,FALSE))</f>
        <v>#REF!</v>
      </c>
      <c r="BK4" s="21" t="e">
        <f ca="1">IF(AU4="","-",VLOOKUP(AU4,OFFSET(Rencontres!$Z$2,1,0,'Tirage au sort'!$E$5,20),10,FALSE))</f>
        <v>#REF!</v>
      </c>
      <c r="BL4" s="23" t="e">
        <f>IF(AU4="","-",BJ4-BK4)</f>
        <v>#REF!</v>
      </c>
      <c r="BM4" s="67" t="e">
        <f>IF(AU4="","-",IF(AY4=0,0,BJ4/AY4))</f>
        <v>#REF!</v>
      </c>
      <c r="BN4" s="27" t="e">
        <f>IF(AU4="","-",IF(AY4=0,0,BK4/AY4))</f>
        <v>#REF!</v>
      </c>
      <c r="BO4" s="71" t="e">
        <f>IF(AU4="","-",IF(AY4=0,0,BL4/AY4))</f>
        <v>#REF!</v>
      </c>
    </row>
    <row r="5" spans="47:67" ht="15" customHeight="1">
      <c r="AU5" s="21">
        <f t="shared" si="3"/>
        <v>3</v>
      </c>
      <c r="AV5" s="22" t="e">
        <f ca="1">IF(AU5="","-",VLOOKUP(AU5,OFFSET(Rencontres!$Z$2,1,0,'Tirage au sort'!$E$5,20),2,FALSE))</f>
        <v>#REF!</v>
      </c>
      <c r="AW5" s="21" t="e">
        <f t="shared" si="0"/>
        <v>#REF!</v>
      </c>
      <c r="AX5" s="63" t="e">
        <f t="shared" si="1"/>
        <v>#REF!</v>
      </c>
      <c r="AY5" s="21" t="e">
        <f t="shared" si="2"/>
        <v>#REF!</v>
      </c>
      <c r="AZ5" s="21" t="e">
        <f ca="1">IF(AU5="","-",VLOOKUP(AU5,OFFSET(Rencontres!$Z$2,1,0,'Tirage au sort'!$E$5,20),3,FALSE))</f>
        <v>#REF!</v>
      </c>
      <c r="BA5" s="21" t="e">
        <f ca="1">IF(AU5="","-",VLOOKUP(AU5,OFFSET(Rencontres!$Z$2,1,0,'Tirage au sort'!$E$5,20),4,FALSE))</f>
        <v>#REF!</v>
      </c>
      <c r="BB5" s="21" t="e">
        <f ca="1">IF(AU5="","-",VLOOKUP(AU5,OFFSET(Rencontres!$Z$2,1,0,'Tirage au sort'!$E$5,20),5,FALSE))</f>
        <v>#REF!</v>
      </c>
      <c r="BC5" s="21" t="e">
        <f ca="1">IF(AU5="","-",VLOOKUP(AU5,OFFSET(Rencontres!$Z$2,1,0,'Tirage au sort'!$E$5,20),6,FALSE))</f>
        <v>#REF!</v>
      </c>
      <c r="BD5" s="21" t="e">
        <f ca="1">IF(AU5="","-",VLOOKUP(AU5,OFFSET(Rencontres!$Z$2,1,0,'Tirage au sort'!$E$5,20),7,FALSE))</f>
        <v>#REF!</v>
      </c>
      <c r="BE5" s="21" t="e">
        <f ca="1">IF(AU5="","-",VLOOKUP(AU5,OFFSET(Rencontres!$Z$2,1,0,'Tirage au sort'!$E$5,20),8,FALSE))</f>
        <v>#REF!</v>
      </c>
      <c r="BF5" s="23" t="e">
        <f aca="true" t="shared" si="4" ref="BF5:BF42">IF(AU5="","-",BD5-BE5)</f>
        <v>#REF!</v>
      </c>
      <c r="BG5" s="67" t="e">
        <f aca="true" t="shared" si="5" ref="BG5:BG42">IF(AU5="","-",IF(AY5=0,0,BD5/AY5))</f>
        <v>#REF!</v>
      </c>
      <c r="BH5" s="27" t="e">
        <f aca="true" t="shared" si="6" ref="BH5:BH42">IF(AU5="","-",IF(AY5=0,0,BE5/AY5))</f>
        <v>#REF!</v>
      </c>
      <c r="BI5" s="71" t="e">
        <f aca="true" t="shared" si="7" ref="BI5:BI42">IF(AU5="","-",IF(AY5=0,0,BF5/AY5))</f>
        <v>#REF!</v>
      </c>
      <c r="BJ5" s="21" t="e">
        <f ca="1">IF(AU5="","-",VLOOKUP(AU5,OFFSET(Rencontres!$Z$2,1,0,'Tirage au sort'!$E$5,20),9,FALSE))</f>
        <v>#REF!</v>
      </c>
      <c r="BK5" s="21" t="e">
        <f ca="1">IF(AU5="","-",VLOOKUP(AU5,OFFSET(Rencontres!$Z$2,1,0,'Tirage au sort'!$E$5,20),10,FALSE))</f>
        <v>#REF!</v>
      </c>
      <c r="BL5" s="23" t="e">
        <f aca="true" t="shared" si="8" ref="BL5:BL42">IF(AU5="","-",BJ5-BK5)</f>
        <v>#REF!</v>
      </c>
      <c r="BM5" s="67" t="e">
        <f aca="true" t="shared" si="9" ref="BM5:BM42">IF(AU5="","-",IF(AY5=0,0,BJ5/AY5))</f>
        <v>#REF!</v>
      </c>
      <c r="BN5" s="27" t="e">
        <f aca="true" t="shared" si="10" ref="BN5:BN42">IF(AU5="","-",IF(AY5=0,0,BK5/AY5))</f>
        <v>#REF!</v>
      </c>
      <c r="BO5" s="71" t="e">
        <f aca="true" t="shared" si="11" ref="BO5:BO42">IF(AU5="","-",IF(AY5=0,0,BL5/AY5))</f>
        <v>#REF!</v>
      </c>
    </row>
    <row r="6" spans="47:67" ht="15" customHeight="1">
      <c r="AU6" s="21">
        <f t="shared" si="3"/>
        <v>4</v>
      </c>
      <c r="AV6" s="22" t="e">
        <f ca="1">IF(AU6="","-",VLOOKUP(AU6,OFFSET(Rencontres!$Z$2,1,0,'Tirage au sort'!$E$5,20),2,FALSE))</f>
        <v>#REF!</v>
      </c>
      <c r="AW6" s="21" t="e">
        <f t="shared" si="0"/>
        <v>#REF!</v>
      </c>
      <c r="AX6" s="63" t="e">
        <f t="shared" si="1"/>
        <v>#REF!</v>
      </c>
      <c r="AY6" s="21" t="e">
        <f t="shared" si="2"/>
        <v>#REF!</v>
      </c>
      <c r="AZ6" s="21" t="e">
        <f ca="1">IF(AU6="","-",VLOOKUP(AU6,OFFSET(Rencontres!$Z$2,1,0,'Tirage au sort'!$E$5,20),3,FALSE))</f>
        <v>#REF!</v>
      </c>
      <c r="BA6" s="21" t="e">
        <f ca="1">IF(AU6="","-",VLOOKUP(AU6,OFFSET(Rencontres!$Z$2,1,0,'Tirage au sort'!$E$5,20),4,FALSE))</f>
        <v>#REF!</v>
      </c>
      <c r="BB6" s="21" t="e">
        <f ca="1">IF(AU6="","-",VLOOKUP(AU6,OFFSET(Rencontres!$Z$2,1,0,'Tirage au sort'!$E$5,20),5,FALSE))</f>
        <v>#REF!</v>
      </c>
      <c r="BC6" s="21" t="e">
        <f ca="1">IF(AU6="","-",VLOOKUP(AU6,OFFSET(Rencontres!$Z$2,1,0,'Tirage au sort'!$E$5,20),6,FALSE))</f>
        <v>#REF!</v>
      </c>
      <c r="BD6" s="21" t="e">
        <f ca="1">IF(AU6="","-",VLOOKUP(AU6,OFFSET(Rencontres!$Z$2,1,0,'Tirage au sort'!$E$5,20),7,FALSE))</f>
        <v>#REF!</v>
      </c>
      <c r="BE6" s="21" t="e">
        <f ca="1">IF(AU6="","-",VLOOKUP(AU6,OFFSET(Rencontres!$Z$2,1,0,'Tirage au sort'!$E$5,20),8,FALSE))</f>
        <v>#REF!</v>
      </c>
      <c r="BF6" s="23" t="e">
        <f t="shared" si="4"/>
        <v>#REF!</v>
      </c>
      <c r="BG6" s="67" t="e">
        <f t="shared" si="5"/>
        <v>#REF!</v>
      </c>
      <c r="BH6" s="27" t="e">
        <f t="shared" si="6"/>
        <v>#REF!</v>
      </c>
      <c r="BI6" s="71" t="e">
        <f t="shared" si="7"/>
        <v>#REF!</v>
      </c>
      <c r="BJ6" s="21" t="e">
        <f ca="1">IF(AU6="","-",VLOOKUP(AU6,OFFSET(Rencontres!$Z$2,1,0,'Tirage au sort'!$E$5,20),9,FALSE))</f>
        <v>#REF!</v>
      </c>
      <c r="BK6" s="21" t="e">
        <f ca="1">IF(AU6="","-",VLOOKUP(AU6,OFFSET(Rencontres!$Z$2,1,0,'Tirage au sort'!$E$5,20),10,FALSE))</f>
        <v>#REF!</v>
      </c>
      <c r="BL6" s="23" t="e">
        <f t="shared" si="8"/>
        <v>#REF!</v>
      </c>
      <c r="BM6" s="67" t="e">
        <f t="shared" si="9"/>
        <v>#REF!</v>
      </c>
      <c r="BN6" s="27" t="e">
        <f t="shared" si="10"/>
        <v>#REF!</v>
      </c>
      <c r="BO6" s="71" t="e">
        <f t="shared" si="11"/>
        <v>#REF!</v>
      </c>
    </row>
    <row r="7" spans="47:67" ht="15" customHeight="1">
      <c r="AU7" s="21">
        <f t="shared" si="3"/>
        <v>5</v>
      </c>
      <c r="AV7" s="22" t="e">
        <f ca="1">IF(AU7="","-",VLOOKUP(AU7,OFFSET(Rencontres!$Z$2,1,0,'Tirage au sort'!$E$5,20),2,FALSE))</f>
        <v>#REF!</v>
      </c>
      <c r="AW7" s="21" t="e">
        <f t="shared" si="0"/>
        <v>#REF!</v>
      </c>
      <c r="AX7" s="63" t="e">
        <f t="shared" si="1"/>
        <v>#REF!</v>
      </c>
      <c r="AY7" s="21" t="e">
        <f t="shared" si="2"/>
        <v>#REF!</v>
      </c>
      <c r="AZ7" s="21" t="e">
        <f ca="1">IF(AU7="","-",VLOOKUP(AU7,OFFSET(Rencontres!$Z$2,1,0,'Tirage au sort'!$E$5,20),3,FALSE))</f>
        <v>#REF!</v>
      </c>
      <c r="BA7" s="21" t="e">
        <f ca="1">IF(AU7="","-",VLOOKUP(AU7,OFFSET(Rencontres!$Z$2,1,0,'Tirage au sort'!$E$5,20),4,FALSE))</f>
        <v>#REF!</v>
      </c>
      <c r="BB7" s="21" t="e">
        <f ca="1">IF(AU7="","-",VLOOKUP(AU7,OFFSET(Rencontres!$Z$2,1,0,'Tirage au sort'!$E$5,20),5,FALSE))</f>
        <v>#REF!</v>
      </c>
      <c r="BC7" s="21" t="e">
        <f ca="1">IF(AU7="","-",VLOOKUP(AU7,OFFSET(Rencontres!$Z$2,1,0,'Tirage au sort'!$E$5,20),6,FALSE))</f>
        <v>#REF!</v>
      </c>
      <c r="BD7" s="21" t="e">
        <f ca="1">IF(AU7="","-",VLOOKUP(AU7,OFFSET(Rencontres!$Z$2,1,0,'Tirage au sort'!$E$5,20),7,FALSE))</f>
        <v>#REF!</v>
      </c>
      <c r="BE7" s="21" t="e">
        <f ca="1">IF(AU7="","-",VLOOKUP(AU7,OFFSET(Rencontres!$Z$2,1,0,'Tirage au sort'!$E$5,20),8,FALSE))</f>
        <v>#REF!</v>
      </c>
      <c r="BF7" s="23" t="e">
        <f t="shared" si="4"/>
        <v>#REF!</v>
      </c>
      <c r="BG7" s="67" t="e">
        <f t="shared" si="5"/>
        <v>#REF!</v>
      </c>
      <c r="BH7" s="27" t="e">
        <f t="shared" si="6"/>
        <v>#REF!</v>
      </c>
      <c r="BI7" s="71" t="e">
        <f t="shared" si="7"/>
        <v>#REF!</v>
      </c>
      <c r="BJ7" s="21" t="e">
        <f ca="1">IF(AU7="","-",VLOOKUP(AU7,OFFSET(Rencontres!$Z$2,1,0,'Tirage au sort'!$E$5,20),9,FALSE))</f>
        <v>#REF!</v>
      </c>
      <c r="BK7" s="21" t="e">
        <f ca="1">IF(AU7="","-",VLOOKUP(AU7,OFFSET(Rencontres!$Z$2,1,0,'Tirage au sort'!$E$5,20),10,FALSE))</f>
        <v>#REF!</v>
      </c>
      <c r="BL7" s="23" t="e">
        <f t="shared" si="8"/>
        <v>#REF!</v>
      </c>
      <c r="BM7" s="67" t="e">
        <f t="shared" si="9"/>
        <v>#REF!</v>
      </c>
      <c r="BN7" s="27" t="e">
        <f t="shared" si="10"/>
        <v>#REF!</v>
      </c>
      <c r="BO7" s="71" t="e">
        <f t="shared" si="11"/>
        <v>#REF!</v>
      </c>
    </row>
    <row r="8" spans="47:67" ht="15" customHeight="1">
      <c r="AU8" s="21">
        <f t="shared" si="3"/>
        <v>6</v>
      </c>
      <c r="AV8" s="22" t="e">
        <f ca="1">IF(AU8="","-",VLOOKUP(AU8,OFFSET(Rencontres!$Z$2,1,0,'Tirage au sort'!$E$5,20),2,FALSE))</f>
        <v>#REF!</v>
      </c>
      <c r="AW8" s="21" t="e">
        <f t="shared" si="0"/>
        <v>#REF!</v>
      </c>
      <c r="AX8" s="63" t="e">
        <f t="shared" si="1"/>
        <v>#REF!</v>
      </c>
      <c r="AY8" s="21" t="e">
        <f t="shared" si="2"/>
        <v>#REF!</v>
      </c>
      <c r="AZ8" s="21" t="e">
        <f ca="1">IF(AU8="","-",VLOOKUP(AU8,OFFSET(Rencontres!$Z$2,1,0,'Tirage au sort'!$E$5,20),3,FALSE))</f>
        <v>#REF!</v>
      </c>
      <c r="BA8" s="21" t="e">
        <f ca="1">IF(AU8="","-",VLOOKUP(AU8,OFFSET(Rencontres!$Z$2,1,0,'Tirage au sort'!$E$5,20),4,FALSE))</f>
        <v>#REF!</v>
      </c>
      <c r="BB8" s="21" t="e">
        <f ca="1">IF(AU8="","-",VLOOKUP(AU8,OFFSET(Rencontres!$Z$2,1,0,'Tirage au sort'!$E$5,20),5,FALSE))</f>
        <v>#REF!</v>
      </c>
      <c r="BC8" s="21" t="e">
        <f ca="1">IF(AU8="","-",VLOOKUP(AU8,OFFSET(Rencontres!$Z$2,1,0,'Tirage au sort'!$E$5,20),6,FALSE))</f>
        <v>#REF!</v>
      </c>
      <c r="BD8" s="21" t="e">
        <f ca="1">IF(AU8="","-",VLOOKUP(AU8,OFFSET(Rencontres!$Z$2,1,0,'Tirage au sort'!$E$5,20),7,FALSE))</f>
        <v>#REF!</v>
      </c>
      <c r="BE8" s="21" t="e">
        <f ca="1">IF(AU8="","-",VLOOKUP(AU8,OFFSET(Rencontres!$Z$2,1,0,'Tirage au sort'!$E$5,20),8,FALSE))</f>
        <v>#REF!</v>
      </c>
      <c r="BF8" s="23" t="e">
        <f t="shared" si="4"/>
        <v>#REF!</v>
      </c>
      <c r="BG8" s="67" t="e">
        <f t="shared" si="5"/>
        <v>#REF!</v>
      </c>
      <c r="BH8" s="27" t="e">
        <f t="shared" si="6"/>
        <v>#REF!</v>
      </c>
      <c r="BI8" s="71" t="e">
        <f t="shared" si="7"/>
        <v>#REF!</v>
      </c>
      <c r="BJ8" s="21" t="e">
        <f ca="1">IF(AU8="","-",VLOOKUP(AU8,OFFSET(Rencontres!$Z$2,1,0,'Tirage au sort'!$E$5,20),9,FALSE))</f>
        <v>#REF!</v>
      </c>
      <c r="BK8" s="21" t="e">
        <f ca="1">IF(AU8="","-",VLOOKUP(AU8,OFFSET(Rencontres!$Z$2,1,0,'Tirage au sort'!$E$5,20),10,FALSE))</f>
        <v>#REF!</v>
      </c>
      <c r="BL8" s="23" t="e">
        <f t="shared" si="8"/>
        <v>#REF!</v>
      </c>
      <c r="BM8" s="67" t="e">
        <f t="shared" si="9"/>
        <v>#REF!</v>
      </c>
      <c r="BN8" s="27" t="e">
        <f t="shared" si="10"/>
        <v>#REF!</v>
      </c>
      <c r="BO8" s="71" t="e">
        <f t="shared" si="11"/>
        <v>#REF!</v>
      </c>
    </row>
    <row r="9" spans="47:67" ht="15" customHeight="1">
      <c r="AU9" s="21">
        <f t="shared" si="3"/>
        <v>7</v>
      </c>
      <c r="AV9" s="22" t="e">
        <f ca="1">IF(AU9="","-",VLOOKUP(AU9,OFFSET(Rencontres!$Z$2,1,0,'Tirage au sort'!$E$5,20),2,FALSE))</f>
        <v>#REF!</v>
      </c>
      <c r="AW9" s="21" t="e">
        <f t="shared" si="0"/>
        <v>#REF!</v>
      </c>
      <c r="AX9" s="63" t="e">
        <f t="shared" si="1"/>
        <v>#REF!</v>
      </c>
      <c r="AY9" s="21" t="e">
        <f t="shared" si="2"/>
        <v>#REF!</v>
      </c>
      <c r="AZ9" s="21" t="e">
        <f ca="1">IF(AU9="","-",VLOOKUP(AU9,OFFSET(Rencontres!$Z$2,1,0,'Tirage au sort'!$E$5,20),3,FALSE))</f>
        <v>#REF!</v>
      </c>
      <c r="BA9" s="21" t="e">
        <f ca="1">IF(AU9="","-",VLOOKUP(AU9,OFFSET(Rencontres!$Z$2,1,0,'Tirage au sort'!$E$5,20),4,FALSE))</f>
        <v>#REF!</v>
      </c>
      <c r="BB9" s="21" t="e">
        <f ca="1">IF(AU9="","-",VLOOKUP(AU9,OFFSET(Rencontres!$Z$2,1,0,'Tirage au sort'!$E$5,20),5,FALSE))</f>
        <v>#REF!</v>
      </c>
      <c r="BC9" s="21" t="e">
        <f ca="1">IF(AU9="","-",VLOOKUP(AU9,OFFSET(Rencontres!$Z$2,1,0,'Tirage au sort'!$E$5,20),6,FALSE))</f>
        <v>#REF!</v>
      </c>
      <c r="BD9" s="21" t="e">
        <f ca="1">IF(AU9="","-",VLOOKUP(AU9,OFFSET(Rencontres!$Z$2,1,0,'Tirage au sort'!$E$5,20),7,FALSE))</f>
        <v>#REF!</v>
      </c>
      <c r="BE9" s="21" t="e">
        <f ca="1">IF(AU9="","-",VLOOKUP(AU9,OFFSET(Rencontres!$Z$2,1,0,'Tirage au sort'!$E$5,20),8,FALSE))</f>
        <v>#REF!</v>
      </c>
      <c r="BF9" s="23" t="e">
        <f t="shared" si="4"/>
        <v>#REF!</v>
      </c>
      <c r="BG9" s="67" t="e">
        <f t="shared" si="5"/>
        <v>#REF!</v>
      </c>
      <c r="BH9" s="27" t="e">
        <f t="shared" si="6"/>
        <v>#REF!</v>
      </c>
      <c r="BI9" s="71" t="e">
        <f t="shared" si="7"/>
        <v>#REF!</v>
      </c>
      <c r="BJ9" s="21" t="e">
        <f ca="1">IF(AU9="","-",VLOOKUP(AU9,OFFSET(Rencontres!$Z$2,1,0,'Tirage au sort'!$E$5,20),9,FALSE))</f>
        <v>#REF!</v>
      </c>
      <c r="BK9" s="21" t="e">
        <f ca="1">IF(AU9="","-",VLOOKUP(AU9,OFFSET(Rencontres!$Z$2,1,0,'Tirage au sort'!$E$5,20),10,FALSE))</f>
        <v>#REF!</v>
      </c>
      <c r="BL9" s="23" t="e">
        <f t="shared" si="8"/>
        <v>#REF!</v>
      </c>
      <c r="BM9" s="67" t="e">
        <f t="shared" si="9"/>
        <v>#REF!</v>
      </c>
      <c r="BN9" s="27" t="e">
        <f t="shared" si="10"/>
        <v>#REF!</v>
      </c>
      <c r="BO9" s="71" t="e">
        <f t="shared" si="11"/>
        <v>#REF!</v>
      </c>
    </row>
    <row r="10" spans="47:67" ht="15" customHeight="1">
      <c r="AU10" s="21">
        <f t="shared" si="3"/>
        <v>8</v>
      </c>
      <c r="AV10" s="22" t="e">
        <f ca="1">IF(AU10="","-",VLOOKUP(AU10,OFFSET(Rencontres!$Z$2,1,0,'Tirage au sort'!$E$5,20),2,FALSE))</f>
        <v>#REF!</v>
      </c>
      <c r="AW10" s="21" t="e">
        <f t="shared" si="0"/>
        <v>#REF!</v>
      </c>
      <c r="AX10" s="63" t="e">
        <f t="shared" si="1"/>
        <v>#REF!</v>
      </c>
      <c r="AY10" s="21" t="e">
        <f t="shared" si="2"/>
        <v>#REF!</v>
      </c>
      <c r="AZ10" s="21" t="e">
        <f ca="1">IF(AU10="","-",VLOOKUP(AU10,OFFSET(Rencontres!$Z$2,1,0,'Tirage au sort'!$E$5,20),3,FALSE))</f>
        <v>#REF!</v>
      </c>
      <c r="BA10" s="21" t="e">
        <f ca="1">IF(AU10="","-",VLOOKUP(AU10,OFFSET(Rencontres!$Z$2,1,0,'Tirage au sort'!$E$5,20),4,FALSE))</f>
        <v>#REF!</v>
      </c>
      <c r="BB10" s="21" t="e">
        <f ca="1">IF(AU10="","-",VLOOKUP(AU10,OFFSET(Rencontres!$Z$2,1,0,'Tirage au sort'!$E$5,20),5,FALSE))</f>
        <v>#REF!</v>
      </c>
      <c r="BC10" s="21" t="e">
        <f ca="1">IF(AU10="","-",VLOOKUP(AU10,OFFSET(Rencontres!$Z$2,1,0,'Tirage au sort'!$E$5,20),6,FALSE))</f>
        <v>#REF!</v>
      </c>
      <c r="BD10" s="21" t="e">
        <f ca="1">IF(AU10="","-",VLOOKUP(AU10,OFFSET(Rencontres!$Z$2,1,0,'Tirage au sort'!$E$5,20),7,FALSE))</f>
        <v>#REF!</v>
      </c>
      <c r="BE10" s="21" t="e">
        <f ca="1">IF(AU10="","-",VLOOKUP(AU10,OFFSET(Rencontres!$Z$2,1,0,'Tirage au sort'!$E$5,20),8,FALSE))</f>
        <v>#REF!</v>
      </c>
      <c r="BF10" s="23" t="e">
        <f t="shared" si="4"/>
        <v>#REF!</v>
      </c>
      <c r="BG10" s="67" t="e">
        <f t="shared" si="5"/>
        <v>#REF!</v>
      </c>
      <c r="BH10" s="27" t="e">
        <f t="shared" si="6"/>
        <v>#REF!</v>
      </c>
      <c r="BI10" s="71" t="e">
        <f t="shared" si="7"/>
        <v>#REF!</v>
      </c>
      <c r="BJ10" s="21" t="e">
        <f ca="1">IF(AU10="","-",VLOOKUP(AU10,OFFSET(Rencontres!$Z$2,1,0,'Tirage au sort'!$E$5,20),9,FALSE))</f>
        <v>#REF!</v>
      </c>
      <c r="BK10" s="21" t="e">
        <f ca="1">IF(AU10="","-",VLOOKUP(AU10,OFFSET(Rencontres!$Z$2,1,0,'Tirage au sort'!$E$5,20),10,FALSE))</f>
        <v>#REF!</v>
      </c>
      <c r="BL10" s="23" t="e">
        <f t="shared" si="8"/>
        <v>#REF!</v>
      </c>
      <c r="BM10" s="67" t="e">
        <f t="shared" si="9"/>
        <v>#REF!</v>
      </c>
      <c r="BN10" s="27" t="e">
        <f t="shared" si="10"/>
        <v>#REF!</v>
      </c>
      <c r="BO10" s="71" t="e">
        <f t="shared" si="11"/>
        <v>#REF!</v>
      </c>
    </row>
    <row r="11" spans="47:67" ht="15" customHeight="1">
      <c r="AU11" s="21">
        <f t="shared" si="3"/>
        <v>9</v>
      </c>
      <c r="AV11" s="22" t="e">
        <f ca="1">IF(AU11="","-",VLOOKUP(AU11,OFFSET(Rencontres!$Z$2,1,0,'Tirage au sort'!$E$5,20),2,FALSE))</f>
        <v>#REF!</v>
      </c>
      <c r="AW11" s="21" t="e">
        <f t="shared" si="0"/>
        <v>#REF!</v>
      </c>
      <c r="AX11" s="63" t="e">
        <f t="shared" si="1"/>
        <v>#REF!</v>
      </c>
      <c r="AY11" s="21" t="e">
        <f t="shared" si="2"/>
        <v>#REF!</v>
      </c>
      <c r="AZ11" s="21" t="e">
        <f ca="1">IF(AU11="","-",VLOOKUP(AU11,OFFSET(Rencontres!$Z$2,1,0,'Tirage au sort'!$E$5,20),3,FALSE))</f>
        <v>#REF!</v>
      </c>
      <c r="BA11" s="21" t="e">
        <f ca="1">IF(AU11="","-",VLOOKUP(AU11,OFFSET(Rencontres!$Z$2,1,0,'Tirage au sort'!$E$5,20),4,FALSE))</f>
        <v>#REF!</v>
      </c>
      <c r="BB11" s="21" t="e">
        <f ca="1">IF(AU11="","-",VLOOKUP(AU11,OFFSET(Rencontres!$Z$2,1,0,'Tirage au sort'!$E$5,20),5,FALSE))</f>
        <v>#REF!</v>
      </c>
      <c r="BC11" s="21" t="e">
        <f ca="1">IF(AU11="","-",VLOOKUP(AU11,OFFSET(Rencontres!$Z$2,1,0,'Tirage au sort'!$E$5,20),6,FALSE))</f>
        <v>#REF!</v>
      </c>
      <c r="BD11" s="21" t="e">
        <f ca="1">IF(AU11="","-",VLOOKUP(AU11,OFFSET(Rencontres!$Z$2,1,0,'Tirage au sort'!$E$5,20),7,FALSE))</f>
        <v>#REF!</v>
      </c>
      <c r="BE11" s="21" t="e">
        <f ca="1">IF(AU11="","-",VLOOKUP(AU11,OFFSET(Rencontres!$Z$2,1,0,'Tirage au sort'!$E$5,20),8,FALSE))</f>
        <v>#REF!</v>
      </c>
      <c r="BF11" s="23" t="e">
        <f t="shared" si="4"/>
        <v>#REF!</v>
      </c>
      <c r="BG11" s="67" t="e">
        <f t="shared" si="5"/>
        <v>#REF!</v>
      </c>
      <c r="BH11" s="27" t="e">
        <f t="shared" si="6"/>
        <v>#REF!</v>
      </c>
      <c r="BI11" s="71" t="e">
        <f t="shared" si="7"/>
        <v>#REF!</v>
      </c>
      <c r="BJ11" s="21" t="e">
        <f ca="1">IF(AU11="","-",VLOOKUP(AU11,OFFSET(Rencontres!$Z$2,1,0,'Tirage au sort'!$E$5,20),9,FALSE))</f>
        <v>#REF!</v>
      </c>
      <c r="BK11" s="21" t="e">
        <f ca="1">IF(AU11="","-",VLOOKUP(AU11,OFFSET(Rencontres!$Z$2,1,0,'Tirage au sort'!$E$5,20),10,FALSE))</f>
        <v>#REF!</v>
      </c>
      <c r="BL11" s="23" t="e">
        <f t="shared" si="8"/>
        <v>#REF!</v>
      </c>
      <c r="BM11" s="67" t="e">
        <f t="shared" si="9"/>
        <v>#REF!</v>
      </c>
      <c r="BN11" s="27" t="e">
        <f t="shared" si="10"/>
        <v>#REF!</v>
      </c>
      <c r="BO11" s="71" t="e">
        <f t="shared" si="11"/>
        <v>#REF!</v>
      </c>
    </row>
    <row r="12" spans="47:67" ht="15" customHeight="1">
      <c r="AU12" s="21">
        <f t="shared" si="3"/>
        <v>10</v>
      </c>
      <c r="AV12" s="22" t="e">
        <f ca="1">IF(AU12="","-",VLOOKUP(AU12,OFFSET(Rencontres!$Z$2,1,0,'Tirage au sort'!$E$5,20),2,FALSE))</f>
        <v>#REF!</v>
      </c>
      <c r="AW12" s="21" t="e">
        <f t="shared" si="0"/>
        <v>#REF!</v>
      </c>
      <c r="AX12" s="63" t="e">
        <f t="shared" si="1"/>
        <v>#REF!</v>
      </c>
      <c r="AY12" s="21" t="e">
        <f t="shared" si="2"/>
        <v>#REF!</v>
      </c>
      <c r="AZ12" s="21" t="e">
        <f ca="1">IF(AU12="","-",VLOOKUP(AU12,OFFSET(Rencontres!$Z$2,1,0,'Tirage au sort'!$E$5,20),3,FALSE))</f>
        <v>#REF!</v>
      </c>
      <c r="BA12" s="21" t="e">
        <f ca="1">IF(AU12="","-",VLOOKUP(AU12,OFFSET(Rencontres!$Z$2,1,0,'Tirage au sort'!$E$5,20),4,FALSE))</f>
        <v>#REF!</v>
      </c>
      <c r="BB12" s="21" t="e">
        <f ca="1">IF(AU12="","-",VLOOKUP(AU12,OFFSET(Rencontres!$Z$2,1,0,'Tirage au sort'!$E$5,20),5,FALSE))</f>
        <v>#REF!</v>
      </c>
      <c r="BC12" s="21" t="e">
        <f ca="1">IF(AU12="","-",VLOOKUP(AU12,OFFSET(Rencontres!$Z$2,1,0,'Tirage au sort'!$E$5,20),6,FALSE))</f>
        <v>#REF!</v>
      </c>
      <c r="BD12" s="21" t="e">
        <f ca="1">IF(AU12="","-",VLOOKUP(AU12,OFFSET(Rencontres!$Z$2,1,0,'Tirage au sort'!$E$5,20),7,FALSE))</f>
        <v>#REF!</v>
      </c>
      <c r="BE12" s="21" t="e">
        <f ca="1">IF(AU12="","-",VLOOKUP(AU12,OFFSET(Rencontres!$Z$2,1,0,'Tirage au sort'!$E$5,20),8,FALSE))</f>
        <v>#REF!</v>
      </c>
      <c r="BF12" s="23" t="e">
        <f t="shared" si="4"/>
        <v>#REF!</v>
      </c>
      <c r="BG12" s="67" t="e">
        <f t="shared" si="5"/>
        <v>#REF!</v>
      </c>
      <c r="BH12" s="27" t="e">
        <f t="shared" si="6"/>
        <v>#REF!</v>
      </c>
      <c r="BI12" s="71" t="e">
        <f t="shared" si="7"/>
        <v>#REF!</v>
      </c>
      <c r="BJ12" s="21" t="e">
        <f ca="1">IF(AU12="","-",VLOOKUP(AU12,OFFSET(Rencontres!$Z$2,1,0,'Tirage au sort'!$E$5,20),9,FALSE))</f>
        <v>#REF!</v>
      </c>
      <c r="BK12" s="21" t="e">
        <f ca="1">IF(AU12="","-",VLOOKUP(AU12,OFFSET(Rencontres!$Z$2,1,0,'Tirage au sort'!$E$5,20),10,FALSE))</f>
        <v>#REF!</v>
      </c>
      <c r="BL12" s="23" t="e">
        <f t="shared" si="8"/>
        <v>#REF!</v>
      </c>
      <c r="BM12" s="67" t="e">
        <f t="shared" si="9"/>
        <v>#REF!</v>
      </c>
      <c r="BN12" s="27" t="e">
        <f t="shared" si="10"/>
        <v>#REF!</v>
      </c>
      <c r="BO12" s="71" t="e">
        <f t="shared" si="11"/>
        <v>#REF!</v>
      </c>
    </row>
    <row r="13" spans="47:67" ht="15" customHeight="1">
      <c r="AU13" s="21">
        <f t="shared" si="3"/>
        <v>11</v>
      </c>
      <c r="AV13" s="22" t="e">
        <f ca="1">IF(AU13="","-",VLOOKUP(AU13,OFFSET(Rencontres!$Z$2,1,0,'Tirage au sort'!$E$5,20),2,FALSE))</f>
        <v>#REF!</v>
      </c>
      <c r="AW13" s="21" t="e">
        <f t="shared" si="0"/>
        <v>#REF!</v>
      </c>
      <c r="AX13" s="63" t="e">
        <f t="shared" si="1"/>
        <v>#REF!</v>
      </c>
      <c r="AY13" s="21" t="e">
        <f t="shared" si="2"/>
        <v>#REF!</v>
      </c>
      <c r="AZ13" s="21" t="e">
        <f ca="1">IF(AU13="","-",VLOOKUP(AU13,OFFSET(Rencontres!$Z$2,1,0,'Tirage au sort'!$E$5,20),3,FALSE))</f>
        <v>#REF!</v>
      </c>
      <c r="BA13" s="21" t="e">
        <f ca="1">IF(AU13="","-",VLOOKUP(AU13,OFFSET(Rencontres!$Z$2,1,0,'Tirage au sort'!$E$5,20),4,FALSE))</f>
        <v>#REF!</v>
      </c>
      <c r="BB13" s="21" t="e">
        <f ca="1">IF(AU13="","-",VLOOKUP(AU13,OFFSET(Rencontres!$Z$2,1,0,'Tirage au sort'!$E$5,20),5,FALSE))</f>
        <v>#REF!</v>
      </c>
      <c r="BC13" s="21" t="e">
        <f ca="1">IF(AU13="","-",VLOOKUP(AU13,OFFSET(Rencontres!$Z$2,1,0,'Tirage au sort'!$E$5,20),6,FALSE))</f>
        <v>#REF!</v>
      </c>
      <c r="BD13" s="21" t="e">
        <f ca="1">IF(AU13="","-",VLOOKUP(AU13,OFFSET(Rencontres!$Z$2,1,0,'Tirage au sort'!$E$5,20),7,FALSE))</f>
        <v>#REF!</v>
      </c>
      <c r="BE13" s="21" t="e">
        <f ca="1">IF(AU13="","-",VLOOKUP(AU13,OFFSET(Rencontres!$Z$2,1,0,'Tirage au sort'!$E$5,20),8,FALSE))</f>
        <v>#REF!</v>
      </c>
      <c r="BF13" s="23" t="e">
        <f t="shared" si="4"/>
        <v>#REF!</v>
      </c>
      <c r="BG13" s="67" t="e">
        <f t="shared" si="5"/>
        <v>#REF!</v>
      </c>
      <c r="BH13" s="27" t="e">
        <f t="shared" si="6"/>
        <v>#REF!</v>
      </c>
      <c r="BI13" s="71" t="e">
        <f t="shared" si="7"/>
        <v>#REF!</v>
      </c>
      <c r="BJ13" s="21" t="e">
        <f ca="1">IF(AU13="","-",VLOOKUP(AU13,OFFSET(Rencontres!$Z$2,1,0,'Tirage au sort'!$E$5,20),9,FALSE))</f>
        <v>#REF!</v>
      </c>
      <c r="BK13" s="21" t="e">
        <f ca="1">IF(AU13="","-",VLOOKUP(AU13,OFFSET(Rencontres!$Z$2,1,0,'Tirage au sort'!$E$5,20),10,FALSE))</f>
        <v>#REF!</v>
      </c>
      <c r="BL13" s="23" t="e">
        <f t="shared" si="8"/>
        <v>#REF!</v>
      </c>
      <c r="BM13" s="67" t="e">
        <f t="shared" si="9"/>
        <v>#REF!</v>
      </c>
      <c r="BN13" s="27" t="e">
        <f t="shared" si="10"/>
        <v>#REF!</v>
      </c>
      <c r="BO13" s="71" t="e">
        <f t="shared" si="11"/>
        <v>#REF!</v>
      </c>
    </row>
    <row r="14" spans="47:67" ht="15" customHeight="1">
      <c r="AU14" s="21">
        <f t="shared" si="3"/>
        <v>12</v>
      </c>
      <c r="AV14" s="22" t="e">
        <f ca="1">IF(AU14="","-",VLOOKUP(AU14,OFFSET(Rencontres!$Z$2,1,0,'Tirage au sort'!$E$5,20),2,FALSE))</f>
        <v>#REF!</v>
      </c>
      <c r="AW14" s="21" t="e">
        <f t="shared" si="0"/>
        <v>#REF!</v>
      </c>
      <c r="AX14" s="63" t="e">
        <f t="shared" si="1"/>
        <v>#REF!</v>
      </c>
      <c r="AY14" s="21" t="e">
        <f t="shared" si="2"/>
        <v>#REF!</v>
      </c>
      <c r="AZ14" s="21" t="e">
        <f ca="1">IF(AU14="","-",VLOOKUP(AU14,OFFSET(Rencontres!$Z$2,1,0,'Tirage au sort'!$E$5,20),3,FALSE))</f>
        <v>#REF!</v>
      </c>
      <c r="BA14" s="21" t="e">
        <f ca="1">IF(AU14="","-",VLOOKUP(AU14,OFFSET(Rencontres!$Z$2,1,0,'Tirage au sort'!$E$5,20),4,FALSE))</f>
        <v>#REF!</v>
      </c>
      <c r="BB14" s="21" t="e">
        <f ca="1">IF(AU14="","-",VLOOKUP(AU14,OFFSET(Rencontres!$Z$2,1,0,'Tirage au sort'!$E$5,20),5,FALSE))</f>
        <v>#REF!</v>
      </c>
      <c r="BC14" s="21" t="e">
        <f ca="1">IF(AU14="","-",VLOOKUP(AU14,OFFSET(Rencontres!$Z$2,1,0,'Tirage au sort'!$E$5,20),6,FALSE))</f>
        <v>#REF!</v>
      </c>
      <c r="BD14" s="21" t="e">
        <f ca="1">IF(AU14="","-",VLOOKUP(AU14,OFFSET(Rencontres!$Z$2,1,0,'Tirage au sort'!$E$5,20),7,FALSE))</f>
        <v>#REF!</v>
      </c>
      <c r="BE14" s="21" t="e">
        <f ca="1">IF(AU14="","-",VLOOKUP(AU14,OFFSET(Rencontres!$Z$2,1,0,'Tirage au sort'!$E$5,20),8,FALSE))</f>
        <v>#REF!</v>
      </c>
      <c r="BF14" s="23" t="e">
        <f t="shared" si="4"/>
        <v>#REF!</v>
      </c>
      <c r="BG14" s="67" t="e">
        <f t="shared" si="5"/>
        <v>#REF!</v>
      </c>
      <c r="BH14" s="27" t="e">
        <f t="shared" si="6"/>
        <v>#REF!</v>
      </c>
      <c r="BI14" s="71" t="e">
        <f t="shared" si="7"/>
        <v>#REF!</v>
      </c>
      <c r="BJ14" s="21" t="e">
        <f ca="1">IF(AU14="","-",VLOOKUP(AU14,OFFSET(Rencontres!$Z$2,1,0,'Tirage au sort'!$E$5,20),9,FALSE))</f>
        <v>#REF!</v>
      </c>
      <c r="BK14" s="21" t="e">
        <f ca="1">IF(AU14="","-",VLOOKUP(AU14,OFFSET(Rencontres!$Z$2,1,0,'Tirage au sort'!$E$5,20),10,FALSE))</f>
        <v>#REF!</v>
      </c>
      <c r="BL14" s="23" t="e">
        <f t="shared" si="8"/>
        <v>#REF!</v>
      </c>
      <c r="BM14" s="67" t="e">
        <f t="shared" si="9"/>
        <v>#REF!</v>
      </c>
      <c r="BN14" s="27" t="e">
        <f t="shared" si="10"/>
        <v>#REF!</v>
      </c>
      <c r="BO14" s="71" t="e">
        <f t="shared" si="11"/>
        <v>#REF!</v>
      </c>
    </row>
    <row r="15" spans="47:67" ht="15" customHeight="1">
      <c r="AU15" s="21">
        <f t="shared" si="3"/>
        <v>13</v>
      </c>
      <c r="AV15" s="22" t="e">
        <f ca="1">IF(AU15="","-",VLOOKUP(AU15,OFFSET(Rencontres!$Z$2,1,0,'Tirage au sort'!$E$5,20),2,FALSE))</f>
        <v>#REF!</v>
      </c>
      <c r="AW15" s="21" t="e">
        <f t="shared" si="0"/>
        <v>#REF!</v>
      </c>
      <c r="AX15" s="63" t="e">
        <f t="shared" si="1"/>
        <v>#REF!</v>
      </c>
      <c r="AY15" s="21" t="e">
        <f t="shared" si="2"/>
        <v>#REF!</v>
      </c>
      <c r="AZ15" s="21" t="e">
        <f ca="1">IF(AU15="","-",VLOOKUP(AU15,OFFSET(Rencontres!$Z$2,1,0,'Tirage au sort'!$E$5,20),3,FALSE))</f>
        <v>#REF!</v>
      </c>
      <c r="BA15" s="21" t="e">
        <f ca="1">IF(AU15="","-",VLOOKUP(AU15,OFFSET(Rencontres!$Z$2,1,0,'Tirage au sort'!$E$5,20),4,FALSE))</f>
        <v>#REF!</v>
      </c>
      <c r="BB15" s="21" t="e">
        <f ca="1">IF(AU15="","-",VLOOKUP(AU15,OFFSET(Rencontres!$Z$2,1,0,'Tirage au sort'!$E$5,20),5,FALSE))</f>
        <v>#REF!</v>
      </c>
      <c r="BC15" s="21" t="e">
        <f ca="1">IF(AU15="","-",VLOOKUP(AU15,OFFSET(Rencontres!$Z$2,1,0,'Tirage au sort'!$E$5,20),6,FALSE))</f>
        <v>#REF!</v>
      </c>
      <c r="BD15" s="21" t="e">
        <f ca="1">IF(AU15="","-",VLOOKUP(AU15,OFFSET(Rencontres!$Z$2,1,0,'Tirage au sort'!$E$5,20),7,FALSE))</f>
        <v>#REF!</v>
      </c>
      <c r="BE15" s="21" t="e">
        <f ca="1">IF(AU15="","-",VLOOKUP(AU15,OFFSET(Rencontres!$Z$2,1,0,'Tirage au sort'!$E$5,20),8,FALSE))</f>
        <v>#REF!</v>
      </c>
      <c r="BF15" s="23" t="e">
        <f t="shared" si="4"/>
        <v>#REF!</v>
      </c>
      <c r="BG15" s="67" t="e">
        <f t="shared" si="5"/>
        <v>#REF!</v>
      </c>
      <c r="BH15" s="27" t="e">
        <f t="shared" si="6"/>
        <v>#REF!</v>
      </c>
      <c r="BI15" s="71" t="e">
        <f t="shared" si="7"/>
        <v>#REF!</v>
      </c>
      <c r="BJ15" s="21" t="e">
        <f ca="1">IF(AU15="","-",VLOOKUP(AU15,OFFSET(Rencontres!$Z$2,1,0,'Tirage au sort'!$E$5,20),9,FALSE))</f>
        <v>#REF!</v>
      </c>
      <c r="BK15" s="21" t="e">
        <f ca="1">IF(AU15="","-",VLOOKUP(AU15,OFFSET(Rencontres!$Z$2,1,0,'Tirage au sort'!$E$5,20),10,FALSE))</f>
        <v>#REF!</v>
      </c>
      <c r="BL15" s="23" t="e">
        <f t="shared" si="8"/>
        <v>#REF!</v>
      </c>
      <c r="BM15" s="67" t="e">
        <f t="shared" si="9"/>
        <v>#REF!</v>
      </c>
      <c r="BN15" s="27" t="e">
        <f t="shared" si="10"/>
        <v>#REF!</v>
      </c>
      <c r="BO15" s="71" t="e">
        <f t="shared" si="11"/>
        <v>#REF!</v>
      </c>
    </row>
    <row r="16" spans="47:67" ht="15" customHeight="1">
      <c r="AU16" s="21">
        <f t="shared" si="3"/>
        <v>14</v>
      </c>
      <c r="AV16" s="22" t="e">
        <f ca="1">IF(AU16="","-",VLOOKUP(AU16,OFFSET(Rencontres!$Z$2,1,0,'Tirage au sort'!$E$5,20),2,FALSE))</f>
        <v>#REF!</v>
      </c>
      <c r="AW16" s="21" t="e">
        <f t="shared" si="0"/>
        <v>#REF!</v>
      </c>
      <c r="AX16" s="63" t="e">
        <f t="shared" si="1"/>
        <v>#REF!</v>
      </c>
      <c r="AY16" s="21" t="e">
        <f t="shared" si="2"/>
        <v>#REF!</v>
      </c>
      <c r="AZ16" s="21" t="e">
        <f ca="1">IF(AU16="","-",VLOOKUP(AU16,OFFSET(Rencontres!$Z$2,1,0,'Tirage au sort'!$E$5,20),3,FALSE))</f>
        <v>#REF!</v>
      </c>
      <c r="BA16" s="21" t="e">
        <f ca="1">IF(AU16="","-",VLOOKUP(AU16,OFFSET(Rencontres!$Z$2,1,0,'Tirage au sort'!$E$5,20),4,FALSE))</f>
        <v>#REF!</v>
      </c>
      <c r="BB16" s="21" t="e">
        <f ca="1">IF(AU16="","-",VLOOKUP(AU16,OFFSET(Rencontres!$Z$2,1,0,'Tirage au sort'!$E$5,20),5,FALSE))</f>
        <v>#REF!</v>
      </c>
      <c r="BC16" s="21" t="e">
        <f ca="1">IF(AU16="","-",VLOOKUP(AU16,OFFSET(Rencontres!$Z$2,1,0,'Tirage au sort'!$E$5,20),6,FALSE))</f>
        <v>#REF!</v>
      </c>
      <c r="BD16" s="21" t="e">
        <f ca="1">IF(AU16="","-",VLOOKUP(AU16,OFFSET(Rencontres!$Z$2,1,0,'Tirage au sort'!$E$5,20),7,FALSE))</f>
        <v>#REF!</v>
      </c>
      <c r="BE16" s="21" t="e">
        <f ca="1">IF(AU16="","-",VLOOKUP(AU16,OFFSET(Rencontres!$Z$2,1,0,'Tirage au sort'!$E$5,20),8,FALSE))</f>
        <v>#REF!</v>
      </c>
      <c r="BF16" s="23" t="e">
        <f t="shared" si="4"/>
        <v>#REF!</v>
      </c>
      <c r="BG16" s="67" t="e">
        <f t="shared" si="5"/>
        <v>#REF!</v>
      </c>
      <c r="BH16" s="27" t="e">
        <f t="shared" si="6"/>
        <v>#REF!</v>
      </c>
      <c r="BI16" s="71" t="e">
        <f t="shared" si="7"/>
        <v>#REF!</v>
      </c>
      <c r="BJ16" s="21" t="e">
        <f ca="1">IF(AU16="","-",VLOOKUP(AU16,OFFSET(Rencontres!$Z$2,1,0,'Tirage au sort'!$E$5,20),9,FALSE))</f>
        <v>#REF!</v>
      </c>
      <c r="BK16" s="21" t="e">
        <f ca="1">IF(AU16="","-",VLOOKUP(AU16,OFFSET(Rencontres!$Z$2,1,0,'Tirage au sort'!$E$5,20),10,FALSE))</f>
        <v>#REF!</v>
      </c>
      <c r="BL16" s="23" t="e">
        <f t="shared" si="8"/>
        <v>#REF!</v>
      </c>
      <c r="BM16" s="67" t="e">
        <f t="shared" si="9"/>
        <v>#REF!</v>
      </c>
      <c r="BN16" s="27" t="e">
        <f t="shared" si="10"/>
        <v>#REF!</v>
      </c>
      <c r="BO16" s="71" t="e">
        <f t="shared" si="11"/>
        <v>#REF!</v>
      </c>
    </row>
    <row r="17" spans="47:67" ht="15" customHeight="1">
      <c r="AU17" s="21">
        <f t="shared" si="3"/>
        <v>15</v>
      </c>
      <c r="AV17" s="22" t="e">
        <f ca="1">IF(AU17="","-",VLOOKUP(AU17,OFFSET(Rencontres!$Z$2,1,0,'Tirage au sort'!$E$5,20),2,FALSE))</f>
        <v>#REF!</v>
      </c>
      <c r="AW17" s="21" t="e">
        <f t="shared" si="0"/>
        <v>#REF!</v>
      </c>
      <c r="AX17" s="63" t="e">
        <f t="shared" si="1"/>
        <v>#REF!</v>
      </c>
      <c r="AY17" s="21" t="e">
        <f t="shared" si="2"/>
        <v>#REF!</v>
      </c>
      <c r="AZ17" s="21" t="e">
        <f ca="1">IF(AU17="","-",VLOOKUP(AU17,OFFSET(Rencontres!$Z$2,1,0,'Tirage au sort'!$E$5,20),3,FALSE))</f>
        <v>#REF!</v>
      </c>
      <c r="BA17" s="21" t="e">
        <f ca="1">IF(AU17="","-",VLOOKUP(AU17,OFFSET(Rencontres!$Z$2,1,0,'Tirage au sort'!$E$5,20),4,FALSE))</f>
        <v>#REF!</v>
      </c>
      <c r="BB17" s="21" t="e">
        <f ca="1">IF(AU17="","-",VLOOKUP(AU17,OFFSET(Rencontres!$Z$2,1,0,'Tirage au sort'!$E$5,20),5,FALSE))</f>
        <v>#REF!</v>
      </c>
      <c r="BC17" s="21" t="e">
        <f ca="1">IF(AU17="","-",VLOOKUP(AU17,OFFSET(Rencontres!$Z$2,1,0,'Tirage au sort'!$E$5,20),6,FALSE))</f>
        <v>#REF!</v>
      </c>
      <c r="BD17" s="21" t="e">
        <f ca="1">IF(AU17="","-",VLOOKUP(AU17,OFFSET(Rencontres!$Z$2,1,0,'Tirage au sort'!$E$5,20),7,FALSE))</f>
        <v>#REF!</v>
      </c>
      <c r="BE17" s="21" t="e">
        <f ca="1">IF(AU17="","-",VLOOKUP(AU17,OFFSET(Rencontres!$Z$2,1,0,'Tirage au sort'!$E$5,20),8,FALSE))</f>
        <v>#REF!</v>
      </c>
      <c r="BF17" s="23" t="e">
        <f t="shared" si="4"/>
        <v>#REF!</v>
      </c>
      <c r="BG17" s="67" t="e">
        <f t="shared" si="5"/>
        <v>#REF!</v>
      </c>
      <c r="BH17" s="27" t="e">
        <f t="shared" si="6"/>
        <v>#REF!</v>
      </c>
      <c r="BI17" s="71" t="e">
        <f t="shared" si="7"/>
        <v>#REF!</v>
      </c>
      <c r="BJ17" s="21" t="e">
        <f ca="1">IF(AU17="","-",VLOOKUP(AU17,OFFSET(Rencontres!$Z$2,1,0,'Tirage au sort'!$E$5,20),9,FALSE))</f>
        <v>#REF!</v>
      </c>
      <c r="BK17" s="21" t="e">
        <f ca="1">IF(AU17="","-",VLOOKUP(AU17,OFFSET(Rencontres!$Z$2,1,0,'Tirage au sort'!$E$5,20),10,FALSE))</f>
        <v>#REF!</v>
      </c>
      <c r="BL17" s="23" t="e">
        <f t="shared" si="8"/>
        <v>#REF!</v>
      </c>
      <c r="BM17" s="67" t="e">
        <f t="shared" si="9"/>
        <v>#REF!</v>
      </c>
      <c r="BN17" s="27" t="e">
        <f t="shared" si="10"/>
        <v>#REF!</v>
      </c>
      <c r="BO17" s="71" t="e">
        <f t="shared" si="11"/>
        <v>#REF!</v>
      </c>
    </row>
    <row r="18" spans="47:67" ht="15" customHeight="1">
      <c r="AU18" s="21">
        <f t="shared" si="3"/>
        <v>16</v>
      </c>
      <c r="AV18" s="22" t="e">
        <f ca="1">IF(AU18="","-",VLOOKUP(AU18,OFFSET(Rencontres!$Z$2,1,0,'Tirage au sort'!$E$5,20),2,FALSE))</f>
        <v>#REF!</v>
      </c>
      <c r="AW18" s="21" t="e">
        <f t="shared" si="0"/>
        <v>#REF!</v>
      </c>
      <c r="AX18" s="63" t="e">
        <f t="shared" si="1"/>
        <v>#REF!</v>
      </c>
      <c r="AY18" s="21" t="e">
        <f t="shared" si="2"/>
        <v>#REF!</v>
      </c>
      <c r="AZ18" s="21" t="e">
        <f ca="1">IF(AU18="","-",VLOOKUP(AU18,OFFSET(Rencontres!$Z$2,1,0,'Tirage au sort'!$E$5,20),3,FALSE))</f>
        <v>#REF!</v>
      </c>
      <c r="BA18" s="21" t="e">
        <f ca="1">IF(AU18="","-",VLOOKUP(AU18,OFFSET(Rencontres!$Z$2,1,0,'Tirage au sort'!$E$5,20),4,FALSE))</f>
        <v>#REF!</v>
      </c>
      <c r="BB18" s="21" t="e">
        <f ca="1">IF(AU18="","-",VLOOKUP(AU18,OFFSET(Rencontres!$Z$2,1,0,'Tirage au sort'!$E$5,20),5,FALSE))</f>
        <v>#REF!</v>
      </c>
      <c r="BC18" s="21" t="e">
        <f ca="1">IF(AU18="","-",VLOOKUP(AU18,OFFSET(Rencontres!$Z$2,1,0,'Tirage au sort'!$E$5,20),6,FALSE))</f>
        <v>#REF!</v>
      </c>
      <c r="BD18" s="21" t="e">
        <f ca="1">IF(AU18="","-",VLOOKUP(AU18,OFFSET(Rencontres!$Z$2,1,0,'Tirage au sort'!$E$5,20),7,FALSE))</f>
        <v>#REF!</v>
      </c>
      <c r="BE18" s="21" t="e">
        <f ca="1">IF(AU18="","-",VLOOKUP(AU18,OFFSET(Rencontres!$Z$2,1,0,'Tirage au sort'!$E$5,20),8,FALSE))</f>
        <v>#REF!</v>
      </c>
      <c r="BF18" s="23" t="e">
        <f t="shared" si="4"/>
        <v>#REF!</v>
      </c>
      <c r="BG18" s="67" t="e">
        <f t="shared" si="5"/>
        <v>#REF!</v>
      </c>
      <c r="BH18" s="27" t="e">
        <f t="shared" si="6"/>
        <v>#REF!</v>
      </c>
      <c r="BI18" s="71" t="e">
        <f t="shared" si="7"/>
        <v>#REF!</v>
      </c>
      <c r="BJ18" s="21" t="e">
        <f ca="1">IF(AU18="","-",VLOOKUP(AU18,OFFSET(Rencontres!$Z$2,1,0,'Tirage au sort'!$E$5,20),9,FALSE))</f>
        <v>#REF!</v>
      </c>
      <c r="BK18" s="21" t="e">
        <f ca="1">IF(AU18="","-",VLOOKUP(AU18,OFFSET(Rencontres!$Z$2,1,0,'Tirage au sort'!$E$5,20),10,FALSE))</f>
        <v>#REF!</v>
      </c>
      <c r="BL18" s="23" t="e">
        <f t="shared" si="8"/>
        <v>#REF!</v>
      </c>
      <c r="BM18" s="67" t="e">
        <f t="shared" si="9"/>
        <v>#REF!</v>
      </c>
      <c r="BN18" s="27" t="e">
        <f t="shared" si="10"/>
        <v>#REF!</v>
      </c>
      <c r="BO18" s="71" t="e">
        <f t="shared" si="11"/>
        <v>#REF!</v>
      </c>
    </row>
    <row r="19" spans="47:67" ht="15" customHeight="1">
      <c r="AU19" s="21">
        <f t="shared" si="3"/>
        <v>17</v>
      </c>
      <c r="AV19" s="22" t="e">
        <f ca="1">IF(AU19="","-",VLOOKUP(AU19,OFFSET(Rencontres!$Z$2,1,0,'Tirage au sort'!$E$5,20),2,FALSE))</f>
        <v>#REF!</v>
      </c>
      <c r="AW19" s="21" t="e">
        <f t="shared" si="0"/>
        <v>#REF!</v>
      </c>
      <c r="AX19" s="63" t="e">
        <f t="shared" si="1"/>
        <v>#REF!</v>
      </c>
      <c r="AY19" s="21" t="e">
        <f t="shared" si="2"/>
        <v>#REF!</v>
      </c>
      <c r="AZ19" s="21" t="e">
        <f ca="1">IF(AU19="","-",VLOOKUP(AU19,OFFSET(Rencontres!$Z$2,1,0,'Tirage au sort'!$E$5,20),3,FALSE))</f>
        <v>#REF!</v>
      </c>
      <c r="BA19" s="21" t="e">
        <f ca="1">IF(AU19="","-",VLOOKUP(AU19,OFFSET(Rencontres!$Z$2,1,0,'Tirage au sort'!$E$5,20),4,FALSE))</f>
        <v>#REF!</v>
      </c>
      <c r="BB19" s="21" t="e">
        <f ca="1">IF(AU19="","-",VLOOKUP(AU19,OFFSET(Rencontres!$Z$2,1,0,'Tirage au sort'!$E$5,20),5,FALSE))</f>
        <v>#REF!</v>
      </c>
      <c r="BC19" s="21" t="e">
        <f ca="1">IF(AU19="","-",VLOOKUP(AU19,OFFSET(Rencontres!$Z$2,1,0,'Tirage au sort'!$E$5,20),6,FALSE))</f>
        <v>#REF!</v>
      </c>
      <c r="BD19" s="21" t="e">
        <f ca="1">IF(AU19="","-",VLOOKUP(AU19,OFFSET(Rencontres!$Z$2,1,0,'Tirage au sort'!$E$5,20),7,FALSE))</f>
        <v>#REF!</v>
      </c>
      <c r="BE19" s="21" t="e">
        <f ca="1">IF(AU19="","-",VLOOKUP(AU19,OFFSET(Rencontres!$Z$2,1,0,'Tirage au sort'!$E$5,20),8,FALSE))</f>
        <v>#REF!</v>
      </c>
      <c r="BF19" s="23" t="e">
        <f t="shared" si="4"/>
        <v>#REF!</v>
      </c>
      <c r="BG19" s="67" t="e">
        <f t="shared" si="5"/>
        <v>#REF!</v>
      </c>
      <c r="BH19" s="27" t="e">
        <f t="shared" si="6"/>
        <v>#REF!</v>
      </c>
      <c r="BI19" s="71" t="e">
        <f t="shared" si="7"/>
        <v>#REF!</v>
      </c>
      <c r="BJ19" s="21" t="e">
        <f ca="1">IF(AU19="","-",VLOOKUP(AU19,OFFSET(Rencontres!$Z$2,1,0,'Tirage au sort'!$E$5,20),9,FALSE))</f>
        <v>#REF!</v>
      </c>
      <c r="BK19" s="21" t="e">
        <f ca="1">IF(AU19="","-",VLOOKUP(AU19,OFFSET(Rencontres!$Z$2,1,0,'Tirage au sort'!$E$5,20),10,FALSE))</f>
        <v>#REF!</v>
      </c>
      <c r="BL19" s="23" t="e">
        <f t="shared" si="8"/>
        <v>#REF!</v>
      </c>
      <c r="BM19" s="67" t="e">
        <f t="shared" si="9"/>
        <v>#REF!</v>
      </c>
      <c r="BN19" s="27" t="e">
        <f t="shared" si="10"/>
        <v>#REF!</v>
      </c>
      <c r="BO19" s="71" t="e">
        <f t="shared" si="11"/>
        <v>#REF!</v>
      </c>
    </row>
    <row r="20" spans="47:67" ht="15" customHeight="1">
      <c r="AU20" s="21">
        <f t="shared" si="3"/>
        <v>18</v>
      </c>
      <c r="AV20" s="22" t="e">
        <f ca="1">IF(AU20="","-",VLOOKUP(AU20,OFFSET(Rencontres!$Z$2,1,0,'Tirage au sort'!$E$5,20),2,FALSE))</f>
        <v>#REF!</v>
      </c>
      <c r="AW20" s="21" t="e">
        <f t="shared" si="0"/>
        <v>#REF!</v>
      </c>
      <c r="AX20" s="63" t="e">
        <f t="shared" si="1"/>
        <v>#REF!</v>
      </c>
      <c r="AY20" s="21" t="e">
        <f t="shared" si="2"/>
        <v>#REF!</v>
      </c>
      <c r="AZ20" s="21" t="e">
        <f ca="1">IF(AU20="","-",VLOOKUP(AU20,OFFSET(Rencontres!$Z$2,1,0,'Tirage au sort'!$E$5,20),3,FALSE))</f>
        <v>#REF!</v>
      </c>
      <c r="BA20" s="21" t="e">
        <f ca="1">IF(AU20="","-",VLOOKUP(AU20,OFFSET(Rencontres!$Z$2,1,0,'Tirage au sort'!$E$5,20),4,FALSE))</f>
        <v>#REF!</v>
      </c>
      <c r="BB20" s="21" t="e">
        <f ca="1">IF(AU20="","-",VLOOKUP(AU20,OFFSET(Rencontres!$Z$2,1,0,'Tirage au sort'!$E$5,20),5,FALSE))</f>
        <v>#REF!</v>
      </c>
      <c r="BC20" s="21" t="e">
        <f ca="1">IF(AU20="","-",VLOOKUP(AU20,OFFSET(Rencontres!$Z$2,1,0,'Tirage au sort'!$E$5,20),6,FALSE))</f>
        <v>#REF!</v>
      </c>
      <c r="BD20" s="21" t="e">
        <f ca="1">IF(AU20="","-",VLOOKUP(AU20,OFFSET(Rencontres!$Z$2,1,0,'Tirage au sort'!$E$5,20),7,FALSE))</f>
        <v>#REF!</v>
      </c>
      <c r="BE20" s="21" t="e">
        <f ca="1">IF(AU20="","-",VLOOKUP(AU20,OFFSET(Rencontres!$Z$2,1,0,'Tirage au sort'!$E$5,20),8,FALSE))</f>
        <v>#REF!</v>
      </c>
      <c r="BF20" s="23" t="e">
        <f t="shared" si="4"/>
        <v>#REF!</v>
      </c>
      <c r="BG20" s="67" t="e">
        <f t="shared" si="5"/>
        <v>#REF!</v>
      </c>
      <c r="BH20" s="27" t="e">
        <f t="shared" si="6"/>
        <v>#REF!</v>
      </c>
      <c r="BI20" s="71" t="e">
        <f t="shared" si="7"/>
        <v>#REF!</v>
      </c>
      <c r="BJ20" s="21" t="e">
        <f ca="1">IF(AU20="","-",VLOOKUP(AU20,OFFSET(Rencontres!$Z$2,1,0,'Tirage au sort'!$E$5,20),9,FALSE))</f>
        <v>#REF!</v>
      </c>
      <c r="BK20" s="21" t="e">
        <f ca="1">IF(AU20="","-",VLOOKUP(AU20,OFFSET(Rencontres!$Z$2,1,0,'Tirage au sort'!$E$5,20),10,FALSE))</f>
        <v>#REF!</v>
      </c>
      <c r="BL20" s="23" t="e">
        <f t="shared" si="8"/>
        <v>#REF!</v>
      </c>
      <c r="BM20" s="67" t="e">
        <f t="shared" si="9"/>
        <v>#REF!</v>
      </c>
      <c r="BN20" s="27" t="e">
        <f t="shared" si="10"/>
        <v>#REF!</v>
      </c>
      <c r="BO20" s="71" t="e">
        <f t="shared" si="11"/>
        <v>#REF!</v>
      </c>
    </row>
    <row r="21" spans="47:67" ht="15" customHeight="1">
      <c r="AU21" s="21">
        <f t="shared" si="3"/>
        <v>19</v>
      </c>
      <c r="AV21" s="22" t="e">
        <f ca="1">IF(AU21="","-",VLOOKUP(AU21,OFFSET(Rencontres!$Z$2,1,0,'Tirage au sort'!$E$5,20),2,FALSE))</f>
        <v>#REF!</v>
      </c>
      <c r="AW21" s="21" t="e">
        <f t="shared" si="0"/>
        <v>#REF!</v>
      </c>
      <c r="AX21" s="63" t="e">
        <f t="shared" si="1"/>
        <v>#REF!</v>
      </c>
      <c r="AY21" s="21" t="e">
        <f t="shared" si="2"/>
        <v>#REF!</v>
      </c>
      <c r="AZ21" s="21" t="e">
        <f ca="1">IF(AU21="","-",VLOOKUP(AU21,OFFSET(Rencontres!$Z$2,1,0,'Tirage au sort'!$E$5,20),3,FALSE))</f>
        <v>#REF!</v>
      </c>
      <c r="BA21" s="21" t="e">
        <f ca="1">IF(AU21="","-",VLOOKUP(AU21,OFFSET(Rencontres!$Z$2,1,0,'Tirage au sort'!$E$5,20),4,FALSE))</f>
        <v>#REF!</v>
      </c>
      <c r="BB21" s="21" t="e">
        <f ca="1">IF(AU21="","-",VLOOKUP(AU21,OFFSET(Rencontres!$Z$2,1,0,'Tirage au sort'!$E$5,20),5,FALSE))</f>
        <v>#REF!</v>
      </c>
      <c r="BC21" s="21" t="e">
        <f ca="1">IF(AU21="","-",VLOOKUP(AU21,OFFSET(Rencontres!$Z$2,1,0,'Tirage au sort'!$E$5,20),6,FALSE))</f>
        <v>#REF!</v>
      </c>
      <c r="BD21" s="21" t="e">
        <f ca="1">IF(AU21="","-",VLOOKUP(AU21,OFFSET(Rencontres!$Z$2,1,0,'Tirage au sort'!$E$5,20),7,FALSE))</f>
        <v>#REF!</v>
      </c>
      <c r="BE21" s="21" t="e">
        <f ca="1">IF(AU21="","-",VLOOKUP(AU21,OFFSET(Rencontres!$Z$2,1,0,'Tirage au sort'!$E$5,20),8,FALSE))</f>
        <v>#REF!</v>
      </c>
      <c r="BF21" s="23" t="e">
        <f t="shared" si="4"/>
        <v>#REF!</v>
      </c>
      <c r="BG21" s="67" t="e">
        <f t="shared" si="5"/>
        <v>#REF!</v>
      </c>
      <c r="BH21" s="27" t="e">
        <f t="shared" si="6"/>
        <v>#REF!</v>
      </c>
      <c r="BI21" s="71" t="e">
        <f t="shared" si="7"/>
        <v>#REF!</v>
      </c>
      <c r="BJ21" s="21" t="e">
        <f ca="1">IF(AU21="","-",VLOOKUP(AU21,OFFSET(Rencontres!$Z$2,1,0,'Tirage au sort'!$E$5,20),9,FALSE))</f>
        <v>#REF!</v>
      </c>
      <c r="BK21" s="21" t="e">
        <f ca="1">IF(AU21="","-",VLOOKUP(AU21,OFFSET(Rencontres!$Z$2,1,0,'Tirage au sort'!$E$5,20),10,FALSE))</f>
        <v>#REF!</v>
      </c>
      <c r="BL21" s="23" t="e">
        <f t="shared" si="8"/>
        <v>#REF!</v>
      </c>
      <c r="BM21" s="67" t="e">
        <f t="shared" si="9"/>
        <v>#REF!</v>
      </c>
      <c r="BN21" s="27" t="e">
        <f t="shared" si="10"/>
        <v>#REF!</v>
      </c>
      <c r="BO21" s="71" t="e">
        <f t="shared" si="11"/>
        <v>#REF!</v>
      </c>
    </row>
    <row r="22" spans="47:67" ht="15" customHeight="1">
      <c r="AU22" s="21">
        <f t="shared" si="3"/>
        <v>20</v>
      </c>
      <c r="AV22" s="22" t="e">
        <f ca="1">IF(AU22="","-",VLOOKUP(AU22,OFFSET(Rencontres!$Z$2,1,0,'Tirage au sort'!$E$5,20),2,FALSE))</f>
        <v>#REF!</v>
      </c>
      <c r="AW22" s="21" t="e">
        <f t="shared" si="0"/>
        <v>#REF!</v>
      </c>
      <c r="AX22" s="63" t="e">
        <f t="shared" si="1"/>
        <v>#REF!</v>
      </c>
      <c r="AY22" s="21" t="e">
        <f t="shared" si="2"/>
        <v>#REF!</v>
      </c>
      <c r="AZ22" s="21" t="e">
        <f ca="1">IF(AU22="","-",VLOOKUP(AU22,OFFSET(Rencontres!$Z$2,1,0,'Tirage au sort'!$E$5,20),3,FALSE))</f>
        <v>#REF!</v>
      </c>
      <c r="BA22" s="21" t="e">
        <f ca="1">IF(AU22="","-",VLOOKUP(AU22,OFFSET(Rencontres!$Z$2,1,0,'Tirage au sort'!$E$5,20),4,FALSE))</f>
        <v>#REF!</v>
      </c>
      <c r="BB22" s="21" t="e">
        <f ca="1">IF(AU22="","-",VLOOKUP(AU22,OFFSET(Rencontres!$Z$2,1,0,'Tirage au sort'!$E$5,20),5,FALSE))</f>
        <v>#REF!</v>
      </c>
      <c r="BC22" s="21" t="e">
        <f ca="1">IF(AU22="","-",VLOOKUP(AU22,OFFSET(Rencontres!$Z$2,1,0,'Tirage au sort'!$E$5,20),6,FALSE))</f>
        <v>#REF!</v>
      </c>
      <c r="BD22" s="21" t="e">
        <f ca="1">IF(AU22="","-",VLOOKUP(AU22,OFFSET(Rencontres!$Z$2,1,0,'Tirage au sort'!$E$5,20),7,FALSE))</f>
        <v>#REF!</v>
      </c>
      <c r="BE22" s="21" t="e">
        <f ca="1">IF(AU22="","-",VLOOKUP(AU22,OFFSET(Rencontres!$Z$2,1,0,'Tirage au sort'!$E$5,20),8,FALSE))</f>
        <v>#REF!</v>
      </c>
      <c r="BF22" s="23" t="e">
        <f t="shared" si="4"/>
        <v>#REF!</v>
      </c>
      <c r="BG22" s="67" t="e">
        <f t="shared" si="5"/>
        <v>#REF!</v>
      </c>
      <c r="BH22" s="27" t="e">
        <f t="shared" si="6"/>
        <v>#REF!</v>
      </c>
      <c r="BI22" s="71" t="e">
        <f t="shared" si="7"/>
        <v>#REF!</v>
      </c>
      <c r="BJ22" s="21" t="e">
        <f ca="1">IF(AU22="","-",VLOOKUP(AU22,OFFSET(Rencontres!$Z$2,1,0,'Tirage au sort'!$E$5,20),9,FALSE))</f>
        <v>#REF!</v>
      </c>
      <c r="BK22" s="21" t="e">
        <f ca="1">IF(AU22="","-",VLOOKUP(AU22,OFFSET(Rencontres!$Z$2,1,0,'Tirage au sort'!$E$5,20),10,FALSE))</f>
        <v>#REF!</v>
      </c>
      <c r="BL22" s="23" t="e">
        <f t="shared" si="8"/>
        <v>#REF!</v>
      </c>
      <c r="BM22" s="67" t="e">
        <f t="shared" si="9"/>
        <v>#REF!</v>
      </c>
      <c r="BN22" s="27" t="e">
        <f t="shared" si="10"/>
        <v>#REF!</v>
      </c>
      <c r="BO22" s="71" t="e">
        <f t="shared" si="11"/>
        <v>#REF!</v>
      </c>
    </row>
    <row r="23" spans="47:67" ht="15" customHeight="1">
      <c r="AU23" s="21">
        <f t="shared" si="3"/>
        <v>21</v>
      </c>
      <c r="AV23" s="22" t="e">
        <f ca="1">IF(AU23="","-",VLOOKUP(AU23,OFFSET(Rencontres!$Z$2,1,0,'Tirage au sort'!$E$5,20),2,FALSE))</f>
        <v>#REF!</v>
      </c>
      <c r="AW23" s="21" t="e">
        <f t="shared" si="0"/>
        <v>#REF!</v>
      </c>
      <c r="AX23" s="63" t="e">
        <f t="shared" si="1"/>
        <v>#REF!</v>
      </c>
      <c r="AY23" s="21" t="e">
        <f t="shared" si="2"/>
        <v>#REF!</v>
      </c>
      <c r="AZ23" s="21" t="e">
        <f ca="1">IF(AU23="","-",VLOOKUP(AU23,OFFSET(Rencontres!$Z$2,1,0,'Tirage au sort'!$E$5,20),3,FALSE))</f>
        <v>#REF!</v>
      </c>
      <c r="BA23" s="21" t="e">
        <f ca="1">IF(AU23="","-",VLOOKUP(AU23,OFFSET(Rencontres!$Z$2,1,0,'Tirage au sort'!$E$5,20),4,FALSE))</f>
        <v>#REF!</v>
      </c>
      <c r="BB23" s="21" t="e">
        <f ca="1">IF(AU23="","-",VLOOKUP(AU23,OFFSET(Rencontres!$Z$2,1,0,'Tirage au sort'!$E$5,20),5,FALSE))</f>
        <v>#REF!</v>
      </c>
      <c r="BC23" s="21" t="e">
        <f ca="1">IF(AU23="","-",VLOOKUP(AU23,OFFSET(Rencontres!$Z$2,1,0,'Tirage au sort'!$E$5,20),6,FALSE))</f>
        <v>#REF!</v>
      </c>
      <c r="BD23" s="21" t="e">
        <f ca="1">IF(AU23="","-",VLOOKUP(AU23,OFFSET(Rencontres!$Z$2,1,0,'Tirage au sort'!$E$5,20),7,FALSE))</f>
        <v>#REF!</v>
      </c>
      <c r="BE23" s="21" t="e">
        <f ca="1">IF(AU23="","-",VLOOKUP(AU23,OFFSET(Rencontres!$Z$2,1,0,'Tirage au sort'!$E$5,20),8,FALSE))</f>
        <v>#REF!</v>
      </c>
      <c r="BF23" s="23" t="e">
        <f t="shared" si="4"/>
        <v>#REF!</v>
      </c>
      <c r="BG23" s="67" t="e">
        <f t="shared" si="5"/>
        <v>#REF!</v>
      </c>
      <c r="BH23" s="27" t="e">
        <f t="shared" si="6"/>
        <v>#REF!</v>
      </c>
      <c r="BI23" s="71" t="e">
        <f t="shared" si="7"/>
        <v>#REF!</v>
      </c>
      <c r="BJ23" s="21" t="e">
        <f ca="1">IF(AU23="","-",VLOOKUP(AU23,OFFSET(Rencontres!$Z$2,1,0,'Tirage au sort'!$E$5,20),9,FALSE))</f>
        <v>#REF!</v>
      </c>
      <c r="BK23" s="21" t="e">
        <f ca="1">IF(AU23="","-",VLOOKUP(AU23,OFFSET(Rencontres!$Z$2,1,0,'Tirage au sort'!$E$5,20),10,FALSE))</f>
        <v>#REF!</v>
      </c>
      <c r="BL23" s="23" t="e">
        <f t="shared" si="8"/>
        <v>#REF!</v>
      </c>
      <c r="BM23" s="67" t="e">
        <f t="shared" si="9"/>
        <v>#REF!</v>
      </c>
      <c r="BN23" s="27" t="e">
        <f t="shared" si="10"/>
        <v>#REF!</v>
      </c>
      <c r="BO23" s="71" t="e">
        <f t="shared" si="11"/>
        <v>#REF!</v>
      </c>
    </row>
    <row r="24" spans="47:67" ht="15" customHeight="1">
      <c r="AU24" s="21">
        <f t="shared" si="3"/>
        <v>22</v>
      </c>
      <c r="AV24" s="22" t="e">
        <f ca="1">IF(AU24="","-",VLOOKUP(AU24,OFFSET(Rencontres!$Z$2,1,0,'Tirage au sort'!$E$5,20),2,FALSE))</f>
        <v>#REF!</v>
      </c>
      <c r="AW24" s="21" t="e">
        <f t="shared" si="0"/>
        <v>#REF!</v>
      </c>
      <c r="AX24" s="63" t="e">
        <f t="shared" si="1"/>
        <v>#REF!</v>
      </c>
      <c r="AY24" s="21" t="e">
        <f t="shared" si="2"/>
        <v>#REF!</v>
      </c>
      <c r="AZ24" s="21" t="e">
        <f ca="1">IF(AU24="","-",VLOOKUP(AU24,OFFSET(Rencontres!$Z$2,1,0,'Tirage au sort'!$E$5,20),3,FALSE))</f>
        <v>#REF!</v>
      </c>
      <c r="BA24" s="21" t="e">
        <f ca="1">IF(AU24="","-",VLOOKUP(AU24,OFFSET(Rencontres!$Z$2,1,0,'Tirage au sort'!$E$5,20),4,FALSE))</f>
        <v>#REF!</v>
      </c>
      <c r="BB24" s="21" t="e">
        <f ca="1">IF(AU24="","-",VLOOKUP(AU24,OFFSET(Rencontres!$Z$2,1,0,'Tirage au sort'!$E$5,20),5,FALSE))</f>
        <v>#REF!</v>
      </c>
      <c r="BC24" s="21" t="e">
        <f ca="1">IF(AU24="","-",VLOOKUP(AU24,OFFSET(Rencontres!$Z$2,1,0,'Tirage au sort'!$E$5,20),6,FALSE))</f>
        <v>#REF!</v>
      </c>
      <c r="BD24" s="21" t="e">
        <f ca="1">IF(AU24="","-",VLOOKUP(AU24,OFFSET(Rencontres!$Z$2,1,0,'Tirage au sort'!$E$5,20),7,FALSE))</f>
        <v>#REF!</v>
      </c>
      <c r="BE24" s="21" t="e">
        <f ca="1">IF(AU24="","-",VLOOKUP(AU24,OFFSET(Rencontres!$Z$2,1,0,'Tirage au sort'!$E$5,20),8,FALSE))</f>
        <v>#REF!</v>
      </c>
      <c r="BF24" s="23" t="e">
        <f t="shared" si="4"/>
        <v>#REF!</v>
      </c>
      <c r="BG24" s="67" t="e">
        <f t="shared" si="5"/>
        <v>#REF!</v>
      </c>
      <c r="BH24" s="27" t="e">
        <f t="shared" si="6"/>
        <v>#REF!</v>
      </c>
      <c r="BI24" s="71" t="e">
        <f t="shared" si="7"/>
        <v>#REF!</v>
      </c>
      <c r="BJ24" s="21" t="e">
        <f ca="1">IF(AU24="","-",VLOOKUP(AU24,OFFSET(Rencontres!$Z$2,1,0,'Tirage au sort'!$E$5,20),9,FALSE))</f>
        <v>#REF!</v>
      </c>
      <c r="BK24" s="21" t="e">
        <f ca="1">IF(AU24="","-",VLOOKUP(AU24,OFFSET(Rencontres!$Z$2,1,0,'Tirage au sort'!$E$5,20),10,FALSE))</f>
        <v>#REF!</v>
      </c>
      <c r="BL24" s="23" t="e">
        <f t="shared" si="8"/>
        <v>#REF!</v>
      </c>
      <c r="BM24" s="67" t="e">
        <f t="shared" si="9"/>
        <v>#REF!</v>
      </c>
      <c r="BN24" s="27" t="e">
        <f t="shared" si="10"/>
        <v>#REF!</v>
      </c>
      <c r="BO24" s="71" t="e">
        <f t="shared" si="11"/>
        <v>#REF!</v>
      </c>
    </row>
    <row r="25" spans="47:67" ht="15" customHeight="1">
      <c r="AU25" s="21">
        <f t="shared" si="3"/>
        <v>23</v>
      </c>
      <c r="AV25" s="22" t="e">
        <f ca="1">IF(AU25="","-",VLOOKUP(AU25,OFFSET(Rencontres!$Z$2,1,0,'Tirage au sort'!$E$5,20),2,FALSE))</f>
        <v>#REF!</v>
      </c>
      <c r="AW25" s="21" t="e">
        <f t="shared" si="0"/>
        <v>#REF!</v>
      </c>
      <c r="AX25" s="63" t="e">
        <f t="shared" si="1"/>
        <v>#REF!</v>
      </c>
      <c r="AY25" s="21" t="e">
        <f t="shared" si="2"/>
        <v>#REF!</v>
      </c>
      <c r="AZ25" s="21" t="e">
        <f ca="1">IF(AU25="","-",VLOOKUP(AU25,OFFSET(Rencontres!$Z$2,1,0,'Tirage au sort'!$E$5,20),3,FALSE))</f>
        <v>#REF!</v>
      </c>
      <c r="BA25" s="21" t="e">
        <f ca="1">IF(AU25="","-",VLOOKUP(AU25,OFFSET(Rencontres!$Z$2,1,0,'Tirage au sort'!$E$5,20),4,FALSE))</f>
        <v>#REF!</v>
      </c>
      <c r="BB25" s="21" t="e">
        <f ca="1">IF(AU25="","-",VLOOKUP(AU25,OFFSET(Rencontres!$Z$2,1,0,'Tirage au sort'!$E$5,20),5,FALSE))</f>
        <v>#REF!</v>
      </c>
      <c r="BC25" s="21" t="e">
        <f ca="1">IF(AU25="","-",VLOOKUP(AU25,OFFSET(Rencontres!$Z$2,1,0,'Tirage au sort'!$E$5,20),6,FALSE))</f>
        <v>#REF!</v>
      </c>
      <c r="BD25" s="21" t="e">
        <f ca="1">IF(AU25="","-",VLOOKUP(AU25,OFFSET(Rencontres!$Z$2,1,0,'Tirage au sort'!$E$5,20),7,FALSE))</f>
        <v>#REF!</v>
      </c>
      <c r="BE25" s="21" t="e">
        <f ca="1">IF(AU25="","-",VLOOKUP(AU25,OFFSET(Rencontres!$Z$2,1,0,'Tirage au sort'!$E$5,20),8,FALSE))</f>
        <v>#REF!</v>
      </c>
      <c r="BF25" s="23" t="e">
        <f t="shared" si="4"/>
        <v>#REF!</v>
      </c>
      <c r="BG25" s="67" t="e">
        <f t="shared" si="5"/>
        <v>#REF!</v>
      </c>
      <c r="BH25" s="27" t="e">
        <f t="shared" si="6"/>
        <v>#REF!</v>
      </c>
      <c r="BI25" s="71" t="e">
        <f t="shared" si="7"/>
        <v>#REF!</v>
      </c>
      <c r="BJ25" s="21" t="e">
        <f ca="1">IF(AU25="","-",VLOOKUP(AU25,OFFSET(Rencontres!$Z$2,1,0,'Tirage au sort'!$E$5,20),9,FALSE))</f>
        <v>#REF!</v>
      </c>
      <c r="BK25" s="21" t="e">
        <f ca="1">IF(AU25="","-",VLOOKUP(AU25,OFFSET(Rencontres!$Z$2,1,0,'Tirage au sort'!$E$5,20),10,FALSE))</f>
        <v>#REF!</v>
      </c>
      <c r="BL25" s="23" t="e">
        <f t="shared" si="8"/>
        <v>#REF!</v>
      </c>
      <c r="BM25" s="67" t="e">
        <f t="shared" si="9"/>
        <v>#REF!</v>
      </c>
      <c r="BN25" s="27" t="e">
        <f t="shared" si="10"/>
        <v>#REF!</v>
      </c>
      <c r="BO25" s="71" t="e">
        <f t="shared" si="11"/>
        <v>#REF!</v>
      </c>
    </row>
    <row r="26" spans="47:67" ht="15" customHeight="1">
      <c r="AU26" s="21">
        <f t="shared" si="3"/>
        <v>24</v>
      </c>
      <c r="AV26" s="22" t="e">
        <f ca="1">IF(AU26="","-",VLOOKUP(AU26,OFFSET(Rencontres!$Z$2,1,0,'Tirage au sort'!$E$5,20),2,FALSE))</f>
        <v>#REF!</v>
      </c>
      <c r="AW26" s="21" t="e">
        <f t="shared" si="0"/>
        <v>#REF!</v>
      </c>
      <c r="AX26" s="63" t="e">
        <f t="shared" si="1"/>
        <v>#REF!</v>
      </c>
      <c r="AY26" s="21" t="e">
        <f t="shared" si="2"/>
        <v>#REF!</v>
      </c>
      <c r="AZ26" s="21" t="e">
        <f ca="1">IF(AU26="","-",VLOOKUP(AU26,OFFSET(Rencontres!$Z$2,1,0,'Tirage au sort'!$E$5,20),3,FALSE))</f>
        <v>#REF!</v>
      </c>
      <c r="BA26" s="21" t="e">
        <f ca="1">IF(AU26="","-",VLOOKUP(AU26,OFFSET(Rencontres!$Z$2,1,0,'Tirage au sort'!$E$5,20),4,FALSE))</f>
        <v>#REF!</v>
      </c>
      <c r="BB26" s="21" t="e">
        <f ca="1">IF(AU26="","-",VLOOKUP(AU26,OFFSET(Rencontres!$Z$2,1,0,'Tirage au sort'!$E$5,20),5,FALSE))</f>
        <v>#REF!</v>
      </c>
      <c r="BC26" s="21" t="e">
        <f ca="1">IF(AU26="","-",VLOOKUP(AU26,OFFSET(Rencontres!$Z$2,1,0,'Tirage au sort'!$E$5,20),6,FALSE))</f>
        <v>#REF!</v>
      </c>
      <c r="BD26" s="21" t="e">
        <f ca="1">IF(AU26="","-",VLOOKUP(AU26,OFFSET(Rencontres!$Z$2,1,0,'Tirage au sort'!$E$5,20),7,FALSE))</f>
        <v>#REF!</v>
      </c>
      <c r="BE26" s="21" t="e">
        <f ca="1">IF(AU26="","-",VLOOKUP(AU26,OFFSET(Rencontres!$Z$2,1,0,'Tirage au sort'!$E$5,20),8,FALSE))</f>
        <v>#REF!</v>
      </c>
      <c r="BF26" s="23" t="e">
        <f t="shared" si="4"/>
        <v>#REF!</v>
      </c>
      <c r="BG26" s="67" t="e">
        <f t="shared" si="5"/>
        <v>#REF!</v>
      </c>
      <c r="BH26" s="27" t="e">
        <f t="shared" si="6"/>
        <v>#REF!</v>
      </c>
      <c r="BI26" s="71" t="e">
        <f t="shared" si="7"/>
        <v>#REF!</v>
      </c>
      <c r="BJ26" s="21" t="e">
        <f ca="1">IF(AU26="","-",VLOOKUP(AU26,OFFSET(Rencontres!$Z$2,1,0,'Tirage au sort'!$E$5,20),9,FALSE))</f>
        <v>#REF!</v>
      </c>
      <c r="BK26" s="21" t="e">
        <f ca="1">IF(AU26="","-",VLOOKUP(AU26,OFFSET(Rencontres!$Z$2,1,0,'Tirage au sort'!$E$5,20),10,FALSE))</f>
        <v>#REF!</v>
      </c>
      <c r="BL26" s="23" t="e">
        <f t="shared" si="8"/>
        <v>#REF!</v>
      </c>
      <c r="BM26" s="67" t="e">
        <f t="shared" si="9"/>
        <v>#REF!</v>
      </c>
      <c r="BN26" s="27" t="e">
        <f t="shared" si="10"/>
        <v>#REF!</v>
      </c>
      <c r="BO26" s="71" t="e">
        <f t="shared" si="11"/>
        <v>#REF!</v>
      </c>
    </row>
    <row r="27" spans="47:67" ht="15" customHeight="1">
      <c r="AU27" s="21">
        <f t="shared" si="3"/>
        <v>25</v>
      </c>
      <c r="AV27" s="22" t="e">
        <f ca="1">IF(AU27="","-",VLOOKUP(AU27,OFFSET(Rencontres!$Z$2,1,0,'Tirage au sort'!$E$5,20),2,FALSE))</f>
        <v>#REF!</v>
      </c>
      <c r="AW27" s="21" t="e">
        <f t="shared" si="0"/>
        <v>#REF!</v>
      </c>
      <c r="AX27" s="63" t="e">
        <f t="shared" si="1"/>
        <v>#REF!</v>
      </c>
      <c r="AY27" s="21" t="e">
        <f t="shared" si="2"/>
        <v>#REF!</v>
      </c>
      <c r="AZ27" s="21" t="e">
        <f ca="1">IF(AU27="","-",VLOOKUP(AU27,OFFSET(Rencontres!$Z$2,1,0,'Tirage au sort'!$E$5,20),3,FALSE))</f>
        <v>#REF!</v>
      </c>
      <c r="BA27" s="21" t="e">
        <f ca="1">IF(AU27="","-",VLOOKUP(AU27,OFFSET(Rencontres!$Z$2,1,0,'Tirage au sort'!$E$5,20),4,FALSE))</f>
        <v>#REF!</v>
      </c>
      <c r="BB27" s="21" t="e">
        <f ca="1">IF(AU27="","-",VLOOKUP(AU27,OFFSET(Rencontres!$Z$2,1,0,'Tirage au sort'!$E$5,20),5,FALSE))</f>
        <v>#REF!</v>
      </c>
      <c r="BC27" s="21" t="e">
        <f ca="1">IF(AU27="","-",VLOOKUP(AU27,OFFSET(Rencontres!$Z$2,1,0,'Tirage au sort'!$E$5,20),6,FALSE))</f>
        <v>#REF!</v>
      </c>
      <c r="BD27" s="21" t="e">
        <f ca="1">IF(AU27="","-",VLOOKUP(AU27,OFFSET(Rencontres!$Z$2,1,0,'Tirage au sort'!$E$5,20),7,FALSE))</f>
        <v>#REF!</v>
      </c>
      <c r="BE27" s="21" t="e">
        <f ca="1">IF(AU27="","-",VLOOKUP(AU27,OFFSET(Rencontres!$Z$2,1,0,'Tirage au sort'!$E$5,20),8,FALSE))</f>
        <v>#REF!</v>
      </c>
      <c r="BF27" s="23" t="e">
        <f t="shared" si="4"/>
        <v>#REF!</v>
      </c>
      <c r="BG27" s="67" t="e">
        <f t="shared" si="5"/>
        <v>#REF!</v>
      </c>
      <c r="BH27" s="27" t="e">
        <f t="shared" si="6"/>
        <v>#REF!</v>
      </c>
      <c r="BI27" s="71" t="e">
        <f t="shared" si="7"/>
        <v>#REF!</v>
      </c>
      <c r="BJ27" s="21" t="e">
        <f ca="1">IF(AU27="","-",VLOOKUP(AU27,OFFSET(Rencontres!$Z$2,1,0,'Tirage au sort'!$E$5,20),9,FALSE))</f>
        <v>#REF!</v>
      </c>
      <c r="BK27" s="21" t="e">
        <f ca="1">IF(AU27="","-",VLOOKUP(AU27,OFFSET(Rencontres!$Z$2,1,0,'Tirage au sort'!$E$5,20),10,FALSE))</f>
        <v>#REF!</v>
      </c>
      <c r="BL27" s="23" t="e">
        <f t="shared" si="8"/>
        <v>#REF!</v>
      </c>
      <c r="BM27" s="67" t="e">
        <f t="shared" si="9"/>
        <v>#REF!</v>
      </c>
      <c r="BN27" s="27" t="e">
        <f t="shared" si="10"/>
        <v>#REF!</v>
      </c>
      <c r="BO27" s="71" t="e">
        <f t="shared" si="11"/>
        <v>#REF!</v>
      </c>
    </row>
    <row r="28" spans="47:67" ht="15" customHeight="1">
      <c r="AU28" s="21">
        <f t="shared" si="3"/>
        <v>26</v>
      </c>
      <c r="AV28" s="22" t="e">
        <f ca="1">IF(AU28="","-",VLOOKUP(AU28,OFFSET(Rencontres!$Z$2,1,0,'Tirage au sort'!$E$5,20),2,FALSE))</f>
        <v>#REF!</v>
      </c>
      <c r="AW28" s="21" t="e">
        <f t="shared" si="0"/>
        <v>#REF!</v>
      </c>
      <c r="AX28" s="63" t="e">
        <f t="shared" si="1"/>
        <v>#REF!</v>
      </c>
      <c r="AY28" s="21" t="e">
        <f t="shared" si="2"/>
        <v>#REF!</v>
      </c>
      <c r="AZ28" s="21" t="e">
        <f ca="1">IF(AU28="","-",VLOOKUP(AU28,OFFSET(Rencontres!$Z$2,1,0,'Tirage au sort'!$E$5,20),3,FALSE))</f>
        <v>#REF!</v>
      </c>
      <c r="BA28" s="21" t="e">
        <f ca="1">IF(AU28="","-",VLOOKUP(AU28,OFFSET(Rencontres!$Z$2,1,0,'Tirage au sort'!$E$5,20),4,FALSE))</f>
        <v>#REF!</v>
      </c>
      <c r="BB28" s="21" t="e">
        <f ca="1">IF(AU28="","-",VLOOKUP(AU28,OFFSET(Rencontres!$Z$2,1,0,'Tirage au sort'!$E$5,20),5,FALSE))</f>
        <v>#REF!</v>
      </c>
      <c r="BC28" s="21" t="e">
        <f ca="1">IF(AU28="","-",VLOOKUP(AU28,OFFSET(Rencontres!$Z$2,1,0,'Tirage au sort'!$E$5,20),6,FALSE))</f>
        <v>#REF!</v>
      </c>
      <c r="BD28" s="21" t="e">
        <f ca="1">IF(AU28="","-",VLOOKUP(AU28,OFFSET(Rencontres!$Z$2,1,0,'Tirage au sort'!$E$5,20),7,FALSE))</f>
        <v>#REF!</v>
      </c>
      <c r="BE28" s="21" t="e">
        <f ca="1">IF(AU28="","-",VLOOKUP(AU28,OFFSET(Rencontres!$Z$2,1,0,'Tirage au sort'!$E$5,20),8,FALSE))</f>
        <v>#REF!</v>
      </c>
      <c r="BF28" s="23" t="e">
        <f t="shared" si="4"/>
        <v>#REF!</v>
      </c>
      <c r="BG28" s="67" t="e">
        <f t="shared" si="5"/>
        <v>#REF!</v>
      </c>
      <c r="BH28" s="27" t="e">
        <f t="shared" si="6"/>
        <v>#REF!</v>
      </c>
      <c r="BI28" s="71" t="e">
        <f t="shared" si="7"/>
        <v>#REF!</v>
      </c>
      <c r="BJ28" s="21" t="e">
        <f ca="1">IF(AU28="","-",VLOOKUP(AU28,OFFSET(Rencontres!$Z$2,1,0,'Tirage au sort'!$E$5,20),9,FALSE))</f>
        <v>#REF!</v>
      </c>
      <c r="BK28" s="21" t="e">
        <f ca="1">IF(AU28="","-",VLOOKUP(AU28,OFFSET(Rencontres!$Z$2,1,0,'Tirage au sort'!$E$5,20),10,FALSE))</f>
        <v>#REF!</v>
      </c>
      <c r="BL28" s="23" t="e">
        <f t="shared" si="8"/>
        <v>#REF!</v>
      </c>
      <c r="BM28" s="67" t="e">
        <f t="shared" si="9"/>
        <v>#REF!</v>
      </c>
      <c r="BN28" s="27" t="e">
        <f t="shared" si="10"/>
        <v>#REF!</v>
      </c>
      <c r="BO28" s="71" t="e">
        <f t="shared" si="11"/>
        <v>#REF!</v>
      </c>
    </row>
    <row r="29" spans="47:67" ht="15" customHeight="1">
      <c r="AU29" s="21">
        <f t="shared" si="3"/>
        <v>27</v>
      </c>
      <c r="AV29" s="22" t="e">
        <f ca="1">IF(AU29="","-",VLOOKUP(AU29,OFFSET(Rencontres!$Z$2,1,0,'Tirage au sort'!$E$5,20),2,FALSE))</f>
        <v>#REF!</v>
      </c>
      <c r="AW29" s="21" t="e">
        <f t="shared" si="0"/>
        <v>#REF!</v>
      </c>
      <c r="AX29" s="63" t="e">
        <f t="shared" si="1"/>
        <v>#REF!</v>
      </c>
      <c r="AY29" s="21" t="e">
        <f t="shared" si="2"/>
        <v>#REF!</v>
      </c>
      <c r="AZ29" s="21" t="e">
        <f ca="1">IF(AU29="","-",VLOOKUP(AU29,OFFSET(Rencontres!$Z$2,1,0,'Tirage au sort'!$E$5,20),3,FALSE))</f>
        <v>#REF!</v>
      </c>
      <c r="BA29" s="21" t="e">
        <f ca="1">IF(AU29="","-",VLOOKUP(AU29,OFFSET(Rencontres!$Z$2,1,0,'Tirage au sort'!$E$5,20),4,FALSE))</f>
        <v>#REF!</v>
      </c>
      <c r="BB29" s="21" t="e">
        <f ca="1">IF(AU29="","-",VLOOKUP(AU29,OFFSET(Rencontres!$Z$2,1,0,'Tirage au sort'!$E$5,20),5,FALSE))</f>
        <v>#REF!</v>
      </c>
      <c r="BC29" s="21" t="e">
        <f ca="1">IF(AU29="","-",VLOOKUP(AU29,OFFSET(Rencontres!$Z$2,1,0,'Tirage au sort'!$E$5,20),6,FALSE))</f>
        <v>#REF!</v>
      </c>
      <c r="BD29" s="21" t="e">
        <f ca="1">IF(AU29="","-",VLOOKUP(AU29,OFFSET(Rencontres!$Z$2,1,0,'Tirage au sort'!$E$5,20),7,FALSE))</f>
        <v>#REF!</v>
      </c>
      <c r="BE29" s="21" t="e">
        <f ca="1">IF(AU29="","-",VLOOKUP(AU29,OFFSET(Rencontres!$Z$2,1,0,'Tirage au sort'!$E$5,20),8,FALSE))</f>
        <v>#REF!</v>
      </c>
      <c r="BF29" s="23" t="e">
        <f t="shared" si="4"/>
        <v>#REF!</v>
      </c>
      <c r="BG29" s="67" t="e">
        <f t="shared" si="5"/>
        <v>#REF!</v>
      </c>
      <c r="BH29" s="27" t="e">
        <f t="shared" si="6"/>
        <v>#REF!</v>
      </c>
      <c r="BI29" s="71" t="e">
        <f t="shared" si="7"/>
        <v>#REF!</v>
      </c>
      <c r="BJ29" s="21" t="e">
        <f ca="1">IF(AU29="","-",VLOOKUP(AU29,OFFSET(Rencontres!$Z$2,1,0,'Tirage au sort'!$E$5,20),9,FALSE))</f>
        <v>#REF!</v>
      </c>
      <c r="BK29" s="21" t="e">
        <f ca="1">IF(AU29="","-",VLOOKUP(AU29,OFFSET(Rencontres!$Z$2,1,0,'Tirage au sort'!$E$5,20),10,FALSE))</f>
        <v>#REF!</v>
      </c>
      <c r="BL29" s="23" t="e">
        <f t="shared" si="8"/>
        <v>#REF!</v>
      </c>
      <c r="BM29" s="67" t="e">
        <f t="shared" si="9"/>
        <v>#REF!</v>
      </c>
      <c r="BN29" s="27" t="e">
        <f t="shared" si="10"/>
        <v>#REF!</v>
      </c>
      <c r="BO29" s="71" t="e">
        <f t="shared" si="11"/>
        <v>#REF!</v>
      </c>
    </row>
    <row r="30" spans="47:67" ht="15" customHeight="1">
      <c r="AU30" s="21">
        <f t="shared" si="3"/>
        <v>28</v>
      </c>
      <c r="AV30" s="22" t="e">
        <f ca="1">IF(AU30="","-",VLOOKUP(AU30,OFFSET(Rencontres!$Z$2,1,0,'Tirage au sort'!$E$5,20),2,FALSE))</f>
        <v>#REF!</v>
      </c>
      <c r="AW30" s="21" t="e">
        <f t="shared" si="0"/>
        <v>#REF!</v>
      </c>
      <c r="AX30" s="63" t="e">
        <f t="shared" si="1"/>
        <v>#REF!</v>
      </c>
      <c r="AY30" s="21" t="e">
        <f t="shared" si="2"/>
        <v>#REF!</v>
      </c>
      <c r="AZ30" s="21" t="e">
        <f ca="1">IF(AU30="","-",VLOOKUP(AU30,OFFSET(Rencontres!$Z$2,1,0,'Tirage au sort'!$E$5,20),3,FALSE))</f>
        <v>#REF!</v>
      </c>
      <c r="BA30" s="21" t="e">
        <f ca="1">IF(AU30="","-",VLOOKUP(AU30,OFFSET(Rencontres!$Z$2,1,0,'Tirage au sort'!$E$5,20),4,FALSE))</f>
        <v>#REF!</v>
      </c>
      <c r="BB30" s="21" t="e">
        <f ca="1">IF(AU30="","-",VLOOKUP(AU30,OFFSET(Rencontres!$Z$2,1,0,'Tirage au sort'!$E$5,20),5,FALSE))</f>
        <v>#REF!</v>
      </c>
      <c r="BC30" s="21" t="e">
        <f ca="1">IF(AU30="","-",VLOOKUP(AU30,OFFSET(Rencontres!$Z$2,1,0,'Tirage au sort'!$E$5,20),6,FALSE))</f>
        <v>#REF!</v>
      </c>
      <c r="BD30" s="21" t="e">
        <f ca="1">IF(AU30="","-",VLOOKUP(AU30,OFFSET(Rencontres!$Z$2,1,0,'Tirage au sort'!$E$5,20),7,FALSE))</f>
        <v>#REF!</v>
      </c>
      <c r="BE30" s="21" t="e">
        <f ca="1">IF(AU30="","-",VLOOKUP(AU30,OFFSET(Rencontres!$Z$2,1,0,'Tirage au sort'!$E$5,20),8,FALSE))</f>
        <v>#REF!</v>
      </c>
      <c r="BF30" s="23" t="e">
        <f t="shared" si="4"/>
        <v>#REF!</v>
      </c>
      <c r="BG30" s="67" t="e">
        <f t="shared" si="5"/>
        <v>#REF!</v>
      </c>
      <c r="BH30" s="27" t="e">
        <f t="shared" si="6"/>
        <v>#REF!</v>
      </c>
      <c r="BI30" s="71" t="e">
        <f t="shared" si="7"/>
        <v>#REF!</v>
      </c>
      <c r="BJ30" s="21" t="e">
        <f ca="1">IF(AU30="","-",VLOOKUP(AU30,OFFSET(Rencontres!$Z$2,1,0,'Tirage au sort'!$E$5,20),9,FALSE))</f>
        <v>#REF!</v>
      </c>
      <c r="BK30" s="21" t="e">
        <f ca="1">IF(AU30="","-",VLOOKUP(AU30,OFFSET(Rencontres!$Z$2,1,0,'Tirage au sort'!$E$5,20),10,FALSE))</f>
        <v>#REF!</v>
      </c>
      <c r="BL30" s="23" t="e">
        <f t="shared" si="8"/>
        <v>#REF!</v>
      </c>
      <c r="BM30" s="67" t="e">
        <f t="shared" si="9"/>
        <v>#REF!</v>
      </c>
      <c r="BN30" s="27" t="e">
        <f t="shared" si="10"/>
        <v>#REF!</v>
      </c>
      <c r="BO30" s="71" t="e">
        <f t="shared" si="11"/>
        <v>#REF!</v>
      </c>
    </row>
    <row r="31" spans="47:67" ht="15" customHeight="1">
      <c r="AU31" s="21">
        <f t="shared" si="3"/>
        <v>29</v>
      </c>
      <c r="AV31" s="22" t="e">
        <f ca="1">IF(AU31="","-",VLOOKUP(AU31,OFFSET(Rencontres!$Z$2,1,0,'Tirage au sort'!$E$5,20),2,FALSE))</f>
        <v>#REF!</v>
      </c>
      <c r="AW31" s="21" t="e">
        <f t="shared" si="0"/>
        <v>#REF!</v>
      </c>
      <c r="AX31" s="63" t="e">
        <f t="shared" si="1"/>
        <v>#REF!</v>
      </c>
      <c r="AY31" s="21" t="e">
        <f t="shared" si="2"/>
        <v>#REF!</v>
      </c>
      <c r="AZ31" s="21" t="e">
        <f ca="1">IF(AU31="","-",VLOOKUP(AU31,OFFSET(Rencontres!$Z$2,1,0,'Tirage au sort'!$E$5,20),3,FALSE))</f>
        <v>#REF!</v>
      </c>
      <c r="BA31" s="21" t="e">
        <f ca="1">IF(AU31="","-",VLOOKUP(AU31,OFFSET(Rencontres!$Z$2,1,0,'Tirage au sort'!$E$5,20),4,FALSE))</f>
        <v>#REF!</v>
      </c>
      <c r="BB31" s="21" t="e">
        <f ca="1">IF(AU31="","-",VLOOKUP(AU31,OFFSET(Rencontres!$Z$2,1,0,'Tirage au sort'!$E$5,20),5,FALSE))</f>
        <v>#REF!</v>
      </c>
      <c r="BC31" s="21" t="e">
        <f ca="1">IF(AU31="","-",VLOOKUP(AU31,OFFSET(Rencontres!$Z$2,1,0,'Tirage au sort'!$E$5,20),6,FALSE))</f>
        <v>#REF!</v>
      </c>
      <c r="BD31" s="21" t="e">
        <f ca="1">IF(AU31="","-",VLOOKUP(AU31,OFFSET(Rencontres!$Z$2,1,0,'Tirage au sort'!$E$5,20),7,FALSE))</f>
        <v>#REF!</v>
      </c>
      <c r="BE31" s="21" t="e">
        <f ca="1">IF(AU31="","-",VLOOKUP(AU31,OFFSET(Rencontres!$Z$2,1,0,'Tirage au sort'!$E$5,20),8,FALSE))</f>
        <v>#REF!</v>
      </c>
      <c r="BF31" s="23" t="e">
        <f t="shared" si="4"/>
        <v>#REF!</v>
      </c>
      <c r="BG31" s="67" t="e">
        <f t="shared" si="5"/>
        <v>#REF!</v>
      </c>
      <c r="BH31" s="27" t="e">
        <f t="shared" si="6"/>
        <v>#REF!</v>
      </c>
      <c r="BI31" s="71" t="e">
        <f t="shared" si="7"/>
        <v>#REF!</v>
      </c>
      <c r="BJ31" s="21" t="e">
        <f ca="1">IF(AU31="","-",VLOOKUP(AU31,OFFSET(Rencontres!$Z$2,1,0,'Tirage au sort'!$E$5,20),9,FALSE))</f>
        <v>#REF!</v>
      </c>
      <c r="BK31" s="21" t="e">
        <f ca="1">IF(AU31="","-",VLOOKUP(AU31,OFFSET(Rencontres!$Z$2,1,0,'Tirage au sort'!$E$5,20),10,FALSE))</f>
        <v>#REF!</v>
      </c>
      <c r="BL31" s="23" t="e">
        <f t="shared" si="8"/>
        <v>#REF!</v>
      </c>
      <c r="BM31" s="67" t="e">
        <f t="shared" si="9"/>
        <v>#REF!</v>
      </c>
      <c r="BN31" s="27" t="e">
        <f t="shared" si="10"/>
        <v>#REF!</v>
      </c>
      <c r="BO31" s="71" t="e">
        <f t="shared" si="11"/>
        <v>#REF!</v>
      </c>
    </row>
    <row r="32" spans="47:67" ht="15" customHeight="1">
      <c r="AU32" s="21">
        <f t="shared" si="3"/>
        <v>30</v>
      </c>
      <c r="AV32" s="22" t="e">
        <f ca="1">IF(AU32="","-",VLOOKUP(AU32,OFFSET(Rencontres!$Z$2,1,0,'Tirage au sort'!$E$5,20),2,FALSE))</f>
        <v>#REF!</v>
      </c>
      <c r="AW32" s="21" t="e">
        <f t="shared" si="0"/>
        <v>#REF!</v>
      </c>
      <c r="AX32" s="63" t="e">
        <f t="shared" si="1"/>
        <v>#REF!</v>
      </c>
      <c r="AY32" s="21" t="e">
        <f t="shared" si="2"/>
        <v>#REF!</v>
      </c>
      <c r="AZ32" s="21" t="e">
        <f ca="1">IF(AU32="","-",VLOOKUP(AU32,OFFSET(Rencontres!$Z$2,1,0,'Tirage au sort'!$E$5,20),3,FALSE))</f>
        <v>#REF!</v>
      </c>
      <c r="BA32" s="21" t="e">
        <f ca="1">IF(AU32="","-",VLOOKUP(AU32,OFFSET(Rencontres!$Z$2,1,0,'Tirage au sort'!$E$5,20),4,FALSE))</f>
        <v>#REF!</v>
      </c>
      <c r="BB32" s="21" t="e">
        <f ca="1">IF(AU32="","-",VLOOKUP(AU32,OFFSET(Rencontres!$Z$2,1,0,'Tirage au sort'!$E$5,20),5,FALSE))</f>
        <v>#REF!</v>
      </c>
      <c r="BC32" s="21" t="e">
        <f ca="1">IF(AU32="","-",VLOOKUP(AU32,OFFSET(Rencontres!$Z$2,1,0,'Tirage au sort'!$E$5,20),6,FALSE))</f>
        <v>#REF!</v>
      </c>
      <c r="BD32" s="21" t="e">
        <f ca="1">IF(AU32="","-",VLOOKUP(AU32,OFFSET(Rencontres!$Z$2,1,0,'Tirage au sort'!$E$5,20),7,FALSE))</f>
        <v>#REF!</v>
      </c>
      <c r="BE32" s="21" t="e">
        <f ca="1">IF(AU32="","-",VLOOKUP(AU32,OFFSET(Rencontres!$Z$2,1,0,'Tirage au sort'!$E$5,20),8,FALSE))</f>
        <v>#REF!</v>
      </c>
      <c r="BF32" s="23" t="e">
        <f t="shared" si="4"/>
        <v>#REF!</v>
      </c>
      <c r="BG32" s="67" t="e">
        <f t="shared" si="5"/>
        <v>#REF!</v>
      </c>
      <c r="BH32" s="27" t="e">
        <f t="shared" si="6"/>
        <v>#REF!</v>
      </c>
      <c r="BI32" s="71" t="e">
        <f t="shared" si="7"/>
        <v>#REF!</v>
      </c>
      <c r="BJ32" s="21" t="e">
        <f ca="1">IF(AU32="","-",VLOOKUP(AU32,OFFSET(Rencontres!$Z$2,1,0,'Tirage au sort'!$E$5,20),9,FALSE))</f>
        <v>#REF!</v>
      </c>
      <c r="BK32" s="21" t="e">
        <f ca="1">IF(AU32="","-",VLOOKUP(AU32,OFFSET(Rencontres!$Z$2,1,0,'Tirage au sort'!$E$5,20),10,FALSE))</f>
        <v>#REF!</v>
      </c>
      <c r="BL32" s="23" t="e">
        <f t="shared" si="8"/>
        <v>#REF!</v>
      </c>
      <c r="BM32" s="67" t="e">
        <f t="shared" si="9"/>
        <v>#REF!</v>
      </c>
      <c r="BN32" s="27" t="e">
        <f t="shared" si="10"/>
        <v>#REF!</v>
      </c>
      <c r="BO32" s="71" t="e">
        <f t="shared" si="11"/>
        <v>#REF!</v>
      </c>
    </row>
    <row r="33" spans="47:67" ht="15" customHeight="1">
      <c r="AU33" s="21">
        <f t="shared" si="3"/>
        <v>31</v>
      </c>
      <c r="AV33" s="22" t="e">
        <f ca="1">IF(AU33="","-",VLOOKUP(AU33,OFFSET(Rencontres!$Z$2,1,0,'Tirage au sort'!$E$5,20),2,FALSE))</f>
        <v>#REF!</v>
      </c>
      <c r="AW33" s="21" t="e">
        <f t="shared" si="0"/>
        <v>#REF!</v>
      </c>
      <c r="AX33" s="63" t="e">
        <f t="shared" si="1"/>
        <v>#REF!</v>
      </c>
      <c r="AY33" s="21" t="e">
        <f t="shared" si="2"/>
        <v>#REF!</v>
      </c>
      <c r="AZ33" s="21" t="e">
        <f ca="1">IF(AU33="","-",VLOOKUP(AU33,OFFSET(Rencontres!$Z$2,1,0,'Tirage au sort'!$E$5,20),3,FALSE))</f>
        <v>#REF!</v>
      </c>
      <c r="BA33" s="21" t="e">
        <f ca="1">IF(AU33="","-",VLOOKUP(AU33,OFFSET(Rencontres!$Z$2,1,0,'Tirage au sort'!$E$5,20),4,FALSE))</f>
        <v>#REF!</v>
      </c>
      <c r="BB33" s="21" t="e">
        <f ca="1">IF(AU33="","-",VLOOKUP(AU33,OFFSET(Rencontres!$Z$2,1,0,'Tirage au sort'!$E$5,20),5,FALSE))</f>
        <v>#REF!</v>
      </c>
      <c r="BC33" s="21" t="e">
        <f ca="1">IF(AU33="","-",VLOOKUP(AU33,OFFSET(Rencontres!$Z$2,1,0,'Tirage au sort'!$E$5,20),6,FALSE))</f>
        <v>#REF!</v>
      </c>
      <c r="BD33" s="21" t="e">
        <f ca="1">IF(AU33="","-",VLOOKUP(AU33,OFFSET(Rencontres!$Z$2,1,0,'Tirage au sort'!$E$5,20),7,FALSE))</f>
        <v>#REF!</v>
      </c>
      <c r="BE33" s="21" t="e">
        <f ca="1">IF(AU33="","-",VLOOKUP(AU33,OFFSET(Rencontres!$Z$2,1,0,'Tirage au sort'!$E$5,20),8,FALSE))</f>
        <v>#REF!</v>
      </c>
      <c r="BF33" s="23" t="e">
        <f t="shared" si="4"/>
        <v>#REF!</v>
      </c>
      <c r="BG33" s="67" t="e">
        <f t="shared" si="5"/>
        <v>#REF!</v>
      </c>
      <c r="BH33" s="27" t="e">
        <f t="shared" si="6"/>
        <v>#REF!</v>
      </c>
      <c r="BI33" s="71" t="e">
        <f t="shared" si="7"/>
        <v>#REF!</v>
      </c>
      <c r="BJ33" s="21" t="e">
        <f ca="1">IF(AU33="","-",VLOOKUP(AU33,OFFSET(Rencontres!$Z$2,1,0,'Tirage au sort'!$E$5,20),9,FALSE))</f>
        <v>#REF!</v>
      </c>
      <c r="BK33" s="21" t="e">
        <f ca="1">IF(AU33="","-",VLOOKUP(AU33,OFFSET(Rencontres!$Z$2,1,0,'Tirage au sort'!$E$5,20),10,FALSE))</f>
        <v>#REF!</v>
      </c>
      <c r="BL33" s="23" t="e">
        <f t="shared" si="8"/>
        <v>#REF!</v>
      </c>
      <c r="BM33" s="67" t="e">
        <f t="shared" si="9"/>
        <v>#REF!</v>
      </c>
      <c r="BN33" s="27" t="e">
        <f t="shared" si="10"/>
        <v>#REF!</v>
      </c>
      <c r="BO33" s="71" t="e">
        <f t="shared" si="11"/>
        <v>#REF!</v>
      </c>
    </row>
    <row r="34" spans="47:67" ht="15" customHeight="1">
      <c r="AU34" s="21">
        <f t="shared" si="3"/>
        <v>32</v>
      </c>
      <c r="AV34" s="22" t="e">
        <f ca="1">IF(AU34="","-",VLOOKUP(AU34,OFFSET(Rencontres!$Z$2,1,0,'Tirage au sort'!$E$5,20),2,FALSE))</f>
        <v>#REF!</v>
      </c>
      <c r="AW34" s="21" t="e">
        <f t="shared" si="0"/>
        <v>#REF!</v>
      </c>
      <c r="AX34" s="63" t="e">
        <f t="shared" si="1"/>
        <v>#REF!</v>
      </c>
      <c r="AY34" s="21" t="e">
        <f t="shared" si="2"/>
        <v>#REF!</v>
      </c>
      <c r="AZ34" s="21" t="e">
        <f ca="1">IF(AU34="","-",VLOOKUP(AU34,OFFSET(Rencontres!$Z$2,1,0,'Tirage au sort'!$E$5,20),3,FALSE))</f>
        <v>#REF!</v>
      </c>
      <c r="BA34" s="21" t="e">
        <f ca="1">IF(AU34="","-",VLOOKUP(AU34,OFFSET(Rencontres!$Z$2,1,0,'Tirage au sort'!$E$5,20),4,FALSE))</f>
        <v>#REF!</v>
      </c>
      <c r="BB34" s="21" t="e">
        <f ca="1">IF(AU34="","-",VLOOKUP(AU34,OFFSET(Rencontres!$Z$2,1,0,'Tirage au sort'!$E$5,20),5,FALSE))</f>
        <v>#REF!</v>
      </c>
      <c r="BC34" s="21" t="e">
        <f ca="1">IF(AU34="","-",VLOOKUP(AU34,OFFSET(Rencontres!$Z$2,1,0,'Tirage au sort'!$E$5,20),6,FALSE))</f>
        <v>#REF!</v>
      </c>
      <c r="BD34" s="21" t="e">
        <f ca="1">IF(AU34="","-",VLOOKUP(AU34,OFFSET(Rencontres!$Z$2,1,0,'Tirage au sort'!$E$5,20),7,FALSE))</f>
        <v>#REF!</v>
      </c>
      <c r="BE34" s="21" t="e">
        <f ca="1">IF(AU34="","-",VLOOKUP(AU34,OFFSET(Rencontres!$Z$2,1,0,'Tirage au sort'!$E$5,20),8,FALSE))</f>
        <v>#REF!</v>
      </c>
      <c r="BF34" s="23" t="e">
        <f t="shared" si="4"/>
        <v>#REF!</v>
      </c>
      <c r="BG34" s="67" t="e">
        <f t="shared" si="5"/>
        <v>#REF!</v>
      </c>
      <c r="BH34" s="27" t="e">
        <f t="shared" si="6"/>
        <v>#REF!</v>
      </c>
      <c r="BI34" s="71" t="e">
        <f t="shared" si="7"/>
        <v>#REF!</v>
      </c>
      <c r="BJ34" s="21" t="e">
        <f ca="1">IF(AU34="","-",VLOOKUP(AU34,OFFSET(Rencontres!$Z$2,1,0,'Tirage au sort'!$E$5,20),9,FALSE))</f>
        <v>#REF!</v>
      </c>
      <c r="BK34" s="21" t="e">
        <f ca="1">IF(AU34="","-",VLOOKUP(AU34,OFFSET(Rencontres!$Z$2,1,0,'Tirage au sort'!$E$5,20),10,FALSE))</f>
        <v>#REF!</v>
      </c>
      <c r="BL34" s="23" t="e">
        <f t="shared" si="8"/>
        <v>#REF!</v>
      </c>
      <c r="BM34" s="67" t="e">
        <f t="shared" si="9"/>
        <v>#REF!</v>
      </c>
      <c r="BN34" s="27" t="e">
        <f t="shared" si="10"/>
        <v>#REF!</v>
      </c>
      <c r="BO34" s="71" t="e">
        <f t="shared" si="11"/>
        <v>#REF!</v>
      </c>
    </row>
    <row r="35" spans="47:67" ht="15" customHeight="1">
      <c r="AU35" s="21">
        <f t="shared" si="3"/>
        <v>33</v>
      </c>
      <c r="AV35" s="22" t="e">
        <f ca="1">IF(AU35="","-",VLOOKUP(AU35,OFFSET(Rencontres!$Z$2,1,0,'Tirage au sort'!$E$5,20),2,FALSE))</f>
        <v>#REF!</v>
      </c>
      <c r="AW35" s="21" t="e">
        <f t="shared" si="0"/>
        <v>#REF!</v>
      </c>
      <c r="AX35" s="63" t="e">
        <f t="shared" si="1"/>
        <v>#REF!</v>
      </c>
      <c r="AY35" s="21" t="e">
        <f t="shared" si="2"/>
        <v>#REF!</v>
      </c>
      <c r="AZ35" s="21" t="e">
        <f ca="1">IF(AU35="","-",VLOOKUP(AU35,OFFSET(Rencontres!$Z$2,1,0,'Tirage au sort'!$E$5,20),3,FALSE))</f>
        <v>#REF!</v>
      </c>
      <c r="BA35" s="21" t="e">
        <f ca="1">IF(AU35="","-",VLOOKUP(AU35,OFFSET(Rencontres!$Z$2,1,0,'Tirage au sort'!$E$5,20),4,FALSE))</f>
        <v>#REF!</v>
      </c>
      <c r="BB35" s="21" t="e">
        <f ca="1">IF(AU35="","-",VLOOKUP(AU35,OFFSET(Rencontres!$Z$2,1,0,'Tirage au sort'!$E$5,20),5,FALSE))</f>
        <v>#REF!</v>
      </c>
      <c r="BC35" s="21" t="e">
        <f ca="1">IF(AU35="","-",VLOOKUP(AU35,OFFSET(Rencontres!$Z$2,1,0,'Tirage au sort'!$E$5,20),6,FALSE))</f>
        <v>#REF!</v>
      </c>
      <c r="BD35" s="21" t="e">
        <f ca="1">IF(AU35="","-",VLOOKUP(AU35,OFFSET(Rencontres!$Z$2,1,0,'Tirage au sort'!$E$5,20),7,FALSE))</f>
        <v>#REF!</v>
      </c>
      <c r="BE35" s="21" t="e">
        <f ca="1">IF(AU35="","-",VLOOKUP(AU35,OFFSET(Rencontres!$Z$2,1,0,'Tirage au sort'!$E$5,20),8,FALSE))</f>
        <v>#REF!</v>
      </c>
      <c r="BF35" s="23" t="e">
        <f t="shared" si="4"/>
        <v>#REF!</v>
      </c>
      <c r="BG35" s="67" t="e">
        <f t="shared" si="5"/>
        <v>#REF!</v>
      </c>
      <c r="BH35" s="27" t="e">
        <f t="shared" si="6"/>
        <v>#REF!</v>
      </c>
      <c r="BI35" s="71" t="e">
        <f t="shared" si="7"/>
        <v>#REF!</v>
      </c>
      <c r="BJ35" s="21" t="e">
        <f ca="1">IF(AU35="","-",VLOOKUP(AU35,OFFSET(Rencontres!$Z$2,1,0,'Tirage au sort'!$E$5,20),9,FALSE))</f>
        <v>#REF!</v>
      </c>
      <c r="BK35" s="21" t="e">
        <f ca="1">IF(AU35="","-",VLOOKUP(AU35,OFFSET(Rencontres!$Z$2,1,0,'Tirage au sort'!$E$5,20),10,FALSE))</f>
        <v>#REF!</v>
      </c>
      <c r="BL35" s="23" t="e">
        <f t="shared" si="8"/>
        <v>#REF!</v>
      </c>
      <c r="BM35" s="67" t="e">
        <f t="shared" si="9"/>
        <v>#REF!</v>
      </c>
      <c r="BN35" s="27" t="e">
        <f t="shared" si="10"/>
        <v>#REF!</v>
      </c>
      <c r="BO35" s="71" t="e">
        <f t="shared" si="11"/>
        <v>#REF!</v>
      </c>
    </row>
    <row r="36" spans="47:67" ht="15" customHeight="1">
      <c r="AU36" s="21">
        <f t="shared" si="3"/>
        <v>34</v>
      </c>
      <c r="AV36" s="22" t="e">
        <f ca="1">IF(AU36="","-",VLOOKUP(AU36,OFFSET(Rencontres!$Z$2,1,0,'Tirage au sort'!$E$5,20),2,FALSE))</f>
        <v>#REF!</v>
      </c>
      <c r="AW36" s="21" t="e">
        <f t="shared" si="0"/>
        <v>#REF!</v>
      </c>
      <c r="AX36" s="63" t="e">
        <f t="shared" si="1"/>
        <v>#REF!</v>
      </c>
      <c r="AY36" s="21" t="e">
        <f t="shared" si="2"/>
        <v>#REF!</v>
      </c>
      <c r="AZ36" s="21" t="e">
        <f ca="1">IF(AU36="","-",VLOOKUP(AU36,OFFSET(Rencontres!$Z$2,1,0,'Tirage au sort'!$E$5,20),3,FALSE))</f>
        <v>#REF!</v>
      </c>
      <c r="BA36" s="21" t="e">
        <f ca="1">IF(AU36="","-",VLOOKUP(AU36,OFFSET(Rencontres!$Z$2,1,0,'Tirage au sort'!$E$5,20),4,FALSE))</f>
        <v>#REF!</v>
      </c>
      <c r="BB36" s="21" t="e">
        <f ca="1">IF(AU36="","-",VLOOKUP(AU36,OFFSET(Rencontres!$Z$2,1,0,'Tirage au sort'!$E$5,20),5,FALSE))</f>
        <v>#REF!</v>
      </c>
      <c r="BC36" s="21" t="e">
        <f ca="1">IF(AU36="","-",VLOOKUP(AU36,OFFSET(Rencontres!$Z$2,1,0,'Tirage au sort'!$E$5,20),6,FALSE))</f>
        <v>#REF!</v>
      </c>
      <c r="BD36" s="21" t="e">
        <f ca="1">IF(AU36="","-",VLOOKUP(AU36,OFFSET(Rencontres!$Z$2,1,0,'Tirage au sort'!$E$5,20),7,FALSE))</f>
        <v>#REF!</v>
      </c>
      <c r="BE36" s="21" t="e">
        <f ca="1">IF(AU36="","-",VLOOKUP(AU36,OFFSET(Rencontres!$Z$2,1,0,'Tirage au sort'!$E$5,20),8,FALSE))</f>
        <v>#REF!</v>
      </c>
      <c r="BF36" s="23" t="e">
        <f t="shared" si="4"/>
        <v>#REF!</v>
      </c>
      <c r="BG36" s="67" t="e">
        <f t="shared" si="5"/>
        <v>#REF!</v>
      </c>
      <c r="BH36" s="27" t="e">
        <f t="shared" si="6"/>
        <v>#REF!</v>
      </c>
      <c r="BI36" s="71" t="e">
        <f t="shared" si="7"/>
        <v>#REF!</v>
      </c>
      <c r="BJ36" s="21" t="e">
        <f ca="1">IF(AU36="","-",VLOOKUP(AU36,OFFSET(Rencontres!$Z$2,1,0,'Tirage au sort'!$E$5,20),9,FALSE))</f>
        <v>#REF!</v>
      </c>
      <c r="BK36" s="21" t="e">
        <f ca="1">IF(AU36="","-",VLOOKUP(AU36,OFFSET(Rencontres!$Z$2,1,0,'Tirage au sort'!$E$5,20),10,FALSE))</f>
        <v>#REF!</v>
      </c>
      <c r="BL36" s="23" t="e">
        <f t="shared" si="8"/>
        <v>#REF!</v>
      </c>
      <c r="BM36" s="67" t="e">
        <f t="shared" si="9"/>
        <v>#REF!</v>
      </c>
      <c r="BN36" s="27" t="e">
        <f t="shared" si="10"/>
        <v>#REF!</v>
      </c>
      <c r="BO36" s="71" t="e">
        <f t="shared" si="11"/>
        <v>#REF!</v>
      </c>
    </row>
    <row r="37" spans="47:67" ht="15" customHeight="1">
      <c r="AU37" s="21">
        <f t="shared" si="3"/>
        <v>35</v>
      </c>
      <c r="AV37" s="22" t="e">
        <f ca="1">IF(AU37="","-",VLOOKUP(AU37,OFFSET(Rencontres!$Z$2,1,0,'Tirage au sort'!$E$5,20),2,FALSE))</f>
        <v>#REF!</v>
      </c>
      <c r="AW37" s="21" t="e">
        <f t="shared" si="0"/>
        <v>#REF!</v>
      </c>
      <c r="AX37" s="63" t="e">
        <f t="shared" si="1"/>
        <v>#REF!</v>
      </c>
      <c r="AY37" s="21" t="e">
        <f t="shared" si="2"/>
        <v>#REF!</v>
      </c>
      <c r="AZ37" s="21" t="e">
        <f ca="1">IF(AU37="","-",VLOOKUP(AU37,OFFSET(Rencontres!$Z$2,1,0,'Tirage au sort'!$E$5,20),3,FALSE))</f>
        <v>#REF!</v>
      </c>
      <c r="BA37" s="21" t="e">
        <f ca="1">IF(AU37="","-",VLOOKUP(AU37,OFFSET(Rencontres!$Z$2,1,0,'Tirage au sort'!$E$5,20),4,FALSE))</f>
        <v>#REF!</v>
      </c>
      <c r="BB37" s="21" t="e">
        <f ca="1">IF(AU37="","-",VLOOKUP(AU37,OFFSET(Rencontres!$Z$2,1,0,'Tirage au sort'!$E$5,20),5,FALSE))</f>
        <v>#REF!</v>
      </c>
      <c r="BC37" s="21" t="e">
        <f ca="1">IF(AU37="","-",VLOOKUP(AU37,OFFSET(Rencontres!$Z$2,1,0,'Tirage au sort'!$E$5,20),6,FALSE))</f>
        <v>#REF!</v>
      </c>
      <c r="BD37" s="21" t="e">
        <f ca="1">IF(AU37="","-",VLOOKUP(AU37,OFFSET(Rencontres!$Z$2,1,0,'Tirage au sort'!$E$5,20),7,FALSE))</f>
        <v>#REF!</v>
      </c>
      <c r="BE37" s="21" t="e">
        <f ca="1">IF(AU37="","-",VLOOKUP(AU37,OFFSET(Rencontres!$Z$2,1,0,'Tirage au sort'!$E$5,20),8,FALSE))</f>
        <v>#REF!</v>
      </c>
      <c r="BF37" s="23" t="e">
        <f t="shared" si="4"/>
        <v>#REF!</v>
      </c>
      <c r="BG37" s="67" t="e">
        <f t="shared" si="5"/>
        <v>#REF!</v>
      </c>
      <c r="BH37" s="27" t="e">
        <f t="shared" si="6"/>
        <v>#REF!</v>
      </c>
      <c r="BI37" s="71" t="e">
        <f t="shared" si="7"/>
        <v>#REF!</v>
      </c>
      <c r="BJ37" s="21" t="e">
        <f ca="1">IF(AU37="","-",VLOOKUP(AU37,OFFSET(Rencontres!$Z$2,1,0,'Tirage au sort'!$E$5,20),9,FALSE))</f>
        <v>#REF!</v>
      </c>
      <c r="BK37" s="21" t="e">
        <f ca="1">IF(AU37="","-",VLOOKUP(AU37,OFFSET(Rencontres!$Z$2,1,0,'Tirage au sort'!$E$5,20),10,FALSE))</f>
        <v>#REF!</v>
      </c>
      <c r="BL37" s="23" t="e">
        <f t="shared" si="8"/>
        <v>#REF!</v>
      </c>
      <c r="BM37" s="67" t="e">
        <f t="shared" si="9"/>
        <v>#REF!</v>
      </c>
      <c r="BN37" s="27" t="e">
        <f t="shared" si="10"/>
        <v>#REF!</v>
      </c>
      <c r="BO37" s="71" t="e">
        <f t="shared" si="11"/>
        <v>#REF!</v>
      </c>
    </row>
    <row r="38" spans="47:67" ht="15" customHeight="1">
      <c r="AU38" s="21">
        <f t="shared" si="3"/>
        <v>36</v>
      </c>
      <c r="AV38" s="22" t="e">
        <f ca="1">IF(AU38="","-",VLOOKUP(AU38,OFFSET(Rencontres!$Z$2,1,0,'Tirage au sort'!$E$5,20),2,FALSE))</f>
        <v>#REF!</v>
      </c>
      <c r="AW38" s="21" t="e">
        <f t="shared" si="0"/>
        <v>#REF!</v>
      </c>
      <c r="AX38" s="63" t="e">
        <f t="shared" si="1"/>
        <v>#REF!</v>
      </c>
      <c r="AY38" s="21" t="e">
        <f t="shared" si="2"/>
        <v>#REF!</v>
      </c>
      <c r="AZ38" s="21" t="e">
        <f ca="1">IF(AU38="","-",VLOOKUP(AU38,OFFSET(Rencontres!$Z$2,1,0,'Tirage au sort'!$E$5,20),3,FALSE))</f>
        <v>#REF!</v>
      </c>
      <c r="BA38" s="21" t="e">
        <f ca="1">IF(AU38="","-",VLOOKUP(AU38,OFFSET(Rencontres!$Z$2,1,0,'Tirage au sort'!$E$5,20),4,FALSE))</f>
        <v>#REF!</v>
      </c>
      <c r="BB38" s="21" t="e">
        <f ca="1">IF(AU38="","-",VLOOKUP(AU38,OFFSET(Rencontres!$Z$2,1,0,'Tirage au sort'!$E$5,20),5,FALSE))</f>
        <v>#REF!</v>
      </c>
      <c r="BC38" s="21" t="e">
        <f ca="1">IF(AU38="","-",VLOOKUP(AU38,OFFSET(Rencontres!$Z$2,1,0,'Tirage au sort'!$E$5,20),6,FALSE))</f>
        <v>#REF!</v>
      </c>
      <c r="BD38" s="21" t="e">
        <f ca="1">IF(AU38="","-",VLOOKUP(AU38,OFFSET(Rencontres!$Z$2,1,0,'Tirage au sort'!$E$5,20),7,FALSE))</f>
        <v>#REF!</v>
      </c>
      <c r="BE38" s="21" t="e">
        <f ca="1">IF(AU38="","-",VLOOKUP(AU38,OFFSET(Rencontres!$Z$2,1,0,'Tirage au sort'!$E$5,20),8,FALSE))</f>
        <v>#REF!</v>
      </c>
      <c r="BF38" s="23" t="e">
        <f t="shared" si="4"/>
        <v>#REF!</v>
      </c>
      <c r="BG38" s="67" t="e">
        <f t="shared" si="5"/>
        <v>#REF!</v>
      </c>
      <c r="BH38" s="27" t="e">
        <f t="shared" si="6"/>
        <v>#REF!</v>
      </c>
      <c r="BI38" s="71" t="e">
        <f t="shared" si="7"/>
        <v>#REF!</v>
      </c>
      <c r="BJ38" s="21" t="e">
        <f ca="1">IF(AU38="","-",VLOOKUP(AU38,OFFSET(Rencontres!$Z$2,1,0,'Tirage au sort'!$E$5,20),9,FALSE))</f>
        <v>#REF!</v>
      </c>
      <c r="BK38" s="21" t="e">
        <f ca="1">IF(AU38="","-",VLOOKUP(AU38,OFFSET(Rencontres!$Z$2,1,0,'Tirage au sort'!$E$5,20),10,FALSE))</f>
        <v>#REF!</v>
      </c>
      <c r="BL38" s="23" t="e">
        <f t="shared" si="8"/>
        <v>#REF!</v>
      </c>
      <c r="BM38" s="67" t="e">
        <f t="shared" si="9"/>
        <v>#REF!</v>
      </c>
      <c r="BN38" s="27" t="e">
        <f t="shared" si="10"/>
        <v>#REF!</v>
      </c>
      <c r="BO38" s="71" t="e">
        <f t="shared" si="11"/>
        <v>#REF!</v>
      </c>
    </row>
    <row r="39" spans="47:67" ht="15" customHeight="1">
      <c r="AU39" s="21">
        <f t="shared" si="3"/>
        <v>37</v>
      </c>
      <c r="AV39" s="22" t="e">
        <f ca="1">IF(AU39="","-",VLOOKUP(AU39,OFFSET(Rencontres!$Z$2,1,0,'Tirage au sort'!$E$5,20),2,FALSE))</f>
        <v>#REF!</v>
      </c>
      <c r="AW39" s="21" t="e">
        <f t="shared" si="0"/>
        <v>#REF!</v>
      </c>
      <c r="AX39" s="63" t="e">
        <f t="shared" si="1"/>
        <v>#REF!</v>
      </c>
      <c r="AY39" s="21" t="e">
        <f t="shared" si="2"/>
        <v>#REF!</v>
      </c>
      <c r="AZ39" s="21" t="e">
        <f ca="1">IF(AU39="","-",VLOOKUP(AU39,OFFSET(Rencontres!$Z$2,1,0,'Tirage au sort'!$E$5,20),3,FALSE))</f>
        <v>#REF!</v>
      </c>
      <c r="BA39" s="21" t="e">
        <f ca="1">IF(AU39="","-",VLOOKUP(AU39,OFFSET(Rencontres!$Z$2,1,0,'Tirage au sort'!$E$5,20),4,FALSE))</f>
        <v>#REF!</v>
      </c>
      <c r="BB39" s="21" t="e">
        <f ca="1">IF(AU39="","-",VLOOKUP(AU39,OFFSET(Rencontres!$Z$2,1,0,'Tirage au sort'!$E$5,20),5,FALSE))</f>
        <v>#REF!</v>
      </c>
      <c r="BC39" s="21" t="e">
        <f ca="1">IF(AU39="","-",VLOOKUP(AU39,OFFSET(Rencontres!$Z$2,1,0,'Tirage au sort'!$E$5,20),6,FALSE))</f>
        <v>#REF!</v>
      </c>
      <c r="BD39" s="21" t="e">
        <f ca="1">IF(AU39="","-",VLOOKUP(AU39,OFFSET(Rencontres!$Z$2,1,0,'Tirage au sort'!$E$5,20),7,FALSE))</f>
        <v>#REF!</v>
      </c>
      <c r="BE39" s="21" t="e">
        <f ca="1">IF(AU39="","-",VLOOKUP(AU39,OFFSET(Rencontres!$Z$2,1,0,'Tirage au sort'!$E$5,20),8,FALSE))</f>
        <v>#REF!</v>
      </c>
      <c r="BF39" s="23" t="e">
        <f t="shared" si="4"/>
        <v>#REF!</v>
      </c>
      <c r="BG39" s="67" t="e">
        <f t="shared" si="5"/>
        <v>#REF!</v>
      </c>
      <c r="BH39" s="27" t="e">
        <f t="shared" si="6"/>
        <v>#REF!</v>
      </c>
      <c r="BI39" s="71" t="e">
        <f t="shared" si="7"/>
        <v>#REF!</v>
      </c>
      <c r="BJ39" s="21" t="e">
        <f ca="1">IF(AU39="","-",VLOOKUP(AU39,OFFSET(Rencontres!$Z$2,1,0,'Tirage au sort'!$E$5,20),9,FALSE))</f>
        <v>#REF!</v>
      </c>
      <c r="BK39" s="21" t="e">
        <f ca="1">IF(AU39="","-",VLOOKUP(AU39,OFFSET(Rencontres!$Z$2,1,0,'Tirage au sort'!$E$5,20),10,FALSE))</f>
        <v>#REF!</v>
      </c>
      <c r="BL39" s="23" t="e">
        <f t="shared" si="8"/>
        <v>#REF!</v>
      </c>
      <c r="BM39" s="67" t="e">
        <f t="shared" si="9"/>
        <v>#REF!</v>
      </c>
      <c r="BN39" s="27" t="e">
        <f t="shared" si="10"/>
        <v>#REF!</v>
      </c>
      <c r="BO39" s="71" t="e">
        <f t="shared" si="11"/>
        <v>#REF!</v>
      </c>
    </row>
    <row r="40" spans="47:67" ht="15" customHeight="1">
      <c r="AU40" s="21">
        <f t="shared" si="3"/>
        <v>38</v>
      </c>
      <c r="AV40" s="22" t="e">
        <f ca="1">IF(AU40="","-",VLOOKUP(AU40,OFFSET(Rencontres!$Z$2,1,0,'Tirage au sort'!$E$5,20),2,FALSE))</f>
        <v>#REF!</v>
      </c>
      <c r="AW40" s="21" t="e">
        <f t="shared" si="0"/>
        <v>#REF!</v>
      </c>
      <c r="AX40" s="63" t="e">
        <f t="shared" si="1"/>
        <v>#REF!</v>
      </c>
      <c r="AY40" s="21" t="e">
        <f t="shared" si="2"/>
        <v>#REF!</v>
      </c>
      <c r="AZ40" s="21" t="e">
        <f ca="1">IF(AU40="","-",VLOOKUP(AU40,OFFSET(Rencontres!$Z$2,1,0,'Tirage au sort'!$E$5,20),3,FALSE))</f>
        <v>#REF!</v>
      </c>
      <c r="BA40" s="21" t="e">
        <f ca="1">IF(AU40="","-",VLOOKUP(AU40,OFFSET(Rencontres!$Z$2,1,0,'Tirage au sort'!$E$5,20),4,FALSE))</f>
        <v>#REF!</v>
      </c>
      <c r="BB40" s="21" t="e">
        <f ca="1">IF(AU40="","-",VLOOKUP(AU40,OFFSET(Rencontres!$Z$2,1,0,'Tirage au sort'!$E$5,20),5,FALSE))</f>
        <v>#REF!</v>
      </c>
      <c r="BC40" s="21" t="e">
        <f ca="1">IF(AU40="","-",VLOOKUP(AU40,OFFSET(Rencontres!$Z$2,1,0,'Tirage au sort'!$E$5,20),6,FALSE))</f>
        <v>#REF!</v>
      </c>
      <c r="BD40" s="21" t="e">
        <f ca="1">IF(AU40="","-",VLOOKUP(AU40,OFFSET(Rencontres!$Z$2,1,0,'Tirage au sort'!$E$5,20),7,FALSE))</f>
        <v>#REF!</v>
      </c>
      <c r="BE40" s="21" t="e">
        <f ca="1">IF(AU40="","-",VLOOKUP(AU40,OFFSET(Rencontres!$Z$2,1,0,'Tirage au sort'!$E$5,20),8,FALSE))</f>
        <v>#REF!</v>
      </c>
      <c r="BF40" s="23" t="e">
        <f t="shared" si="4"/>
        <v>#REF!</v>
      </c>
      <c r="BG40" s="67" t="e">
        <f t="shared" si="5"/>
        <v>#REF!</v>
      </c>
      <c r="BH40" s="27" t="e">
        <f t="shared" si="6"/>
        <v>#REF!</v>
      </c>
      <c r="BI40" s="71" t="e">
        <f t="shared" si="7"/>
        <v>#REF!</v>
      </c>
      <c r="BJ40" s="21" t="e">
        <f ca="1">IF(AU40="","-",VLOOKUP(AU40,OFFSET(Rencontres!$Z$2,1,0,'Tirage au sort'!$E$5,20),9,FALSE))</f>
        <v>#REF!</v>
      </c>
      <c r="BK40" s="21" t="e">
        <f ca="1">IF(AU40="","-",VLOOKUP(AU40,OFFSET(Rencontres!$Z$2,1,0,'Tirage au sort'!$E$5,20),10,FALSE))</f>
        <v>#REF!</v>
      </c>
      <c r="BL40" s="23" t="e">
        <f t="shared" si="8"/>
        <v>#REF!</v>
      </c>
      <c r="BM40" s="67" t="e">
        <f t="shared" si="9"/>
        <v>#REF!</v>
      </c>
      <c r="BN40" s="27" t="e">
        <f t="shared" si="10"/>
        <v>#REF!</v>
      </c>
      <c r="BO40" s="71" t="e">
        <f t="shared" si="11"/>
        <v>#REF!</v>
      </c>
    </row>
    <row r="41" spans="47:67" ht="15" customHeight="1">
      <c r="AU41" s="21">
        <f t="shared" si="3"/>
        <v>39</v>
      </c>
      <c r="AV41" s="22" t="e">
        <f ca="1">IF(AU41="","-",VLOOKUP(AU41,OFFSET(Rencontres!$Z$2,1,0,'Tirage au sort'!$E$5,20),2,FALSE))</f>
        <v>#REF!</v>
      </c>
      <c r="AW41" s="21" t="e">
        <f t="shared" si="0"/>
        <v>#REF!</v>
      </c>
      <c r="AX41" s="63" t="e">
        <f t="shared" si="1"/>
        <v>#REF!</v>
      </c>
      <c r="AY41" s="21" t="e">
        <f t="shared" si="2"/>
        <v>#REF!</v>
      </c>
      <c r="AZ41" s="21" t="e">
        <f ca="1">IF(AU41="","-",VLOOKUP(AU41,OFFSET(Rencontres!$Z$2,1,0,'Tirage au sort'!$E$5,20),3,FALSE))</f>
        <v>#REF!</v>
      </c>
      <c r="BA41" s="21" t="e">
        <f ca="1">IF(AU41="","-",VLOOKUP(AU41,OFFSET(Rencontres!$Z$2,1,0,'Tirage au sort'!$E$5,20),4,FALSE))</f>
        <v>#REF!</v>
      </c>
      <c r="BB41" s="21" t="e">
        <f ca="1">IF(AU41="","-",VLOOKUP(AU41,OFFSET(Rencontres!$Z$2,1,0,'Tirage au sort'!$E$5,20),5,FALSE))</f>
        <v>#REF!</v>
      </c>
      <c r="BC41" s="21" t="e">
        <f ca="1">IF(AU41="","-",VLOOKUP(AU41,OFFSET(Rencontres!$Z$2,1,0,'Tirage au sort'!$E$5,20),6,FALSE))</f>
        <v>#REF!</v>
      </c>
      <c r="BD41" s="21" t="e">
        <f ca="1">IF(AU41="","-",VLOOKUP(AU41,OFFSET(Rencontres!$Z$2,1,0,'Tirage au sort'!$E$5,20),7,FALSE))</f>
        <v>#REF!</v>
      </c>
      <c r="BE41" s="21" t="e">
        <f ca="1">IF(AU41="","-",VLOOKUP(AU41,OFFSET(Rencontres!$Z$2,1,0,'Tirage au sort'!$E$5,20),8,FALSE))</f>
        <v>#REF!</v>
      </c>
      <c r="BF41" s="23" t="e">
        <f t="shared" si="4"/>
        <v>#REF!</v>
      </c>
      <c r="BG41" s="67" t="e">
        <f t="shared" si="5"/>
        <v>#REF!</v>
      </c>
      <c r="BH41" s="27" t="e">
        <f t="shared" si="6"/>
        <v>#REF!</v>
      </c>
      <c r="BI41" s="71" t="e">
        <f t="shared" si="7"/>
        <v>#REF!</v>
      </c>
      <c r="BJ41" s="21" t="e">
        <f ca="1">IF(AU41="","-",VLOOKUP(AU41,OFFSET(Rencontres!$Z$2,1,0,'Tirage au sort'!$E$5,20),9,FALSE))</f>
        <v>#REF!</v>
      </c>
      <c r="BK41" s="21" t="e">
        <f ca="1">IF(AU41="","-",VLOOKUP(AU41,OFFSET(Rencontres!$Z$2,1,0,'Tirage au sort'!$E$5,20),10,FALSE))</f>
        <v>#REF!</v>
      </c>
      <c r="BL41" s="23" t="e">
        <f t="shared" si="8"/>
        <v>#REF!</v>
      </c>
      <c r="BM41" s="67" t="e">
        <f t="shared" si="9"/>
        <v>#REF!</v>
      </c>
      <c r="BN41" s="27" t="e">
        <f t="shared" si="10"/>
        <v>#REF!</v>
      </c>
      <c r="BO41" s="71" t="e">
        <f t="shared" si="11"/>
        <v>#REF!</v>
      </c>
    </row>
    <row r="42" spans="47:67" ht="15" customHeight="1">
      <c r="AU42" s="21">
        <f t="shared" si="3"/>
        <v>40</v>
      </c>
      <c r="AV42" s="22" t="e">
        <f ca="1">IF(AU42="","-",VLOOKUP(AU42,OFFSET(Rencontres!$Z$2,1,0,'Tirage au sort'!$E$5,20),2,FALSE))</f>
        <v>#REF!</v>
      </c>
      <c r="AW42" s="21" t="e">
        <f t="shared" si="0"/>
        <v>#REF!</v>
      </c>
      <c r="AX42" s="63" t="e">
        <f t="shared" si="1"/>
        <v>#REF!</v>
      </c>
      <c r="AY42" s="21" t="e">
        <f t="shared" si="2"/>
        <v>#REF!</v>
      </c>
      <c r="AZ42" s="21" t="e">
        <f ca="1">IF(AU42="","-",VLOOKUP(AU42,OFFSET(Rencontres!$Z$2,1,0,'Tirage au sort'!$E$5,20),3,FALSE))</f>
        <v>#REF!</v>
      </c>
      <c r="BA42" s="21" t="e">
        <f ca="1">IF(AU42="","-",VLOOKUP(AU42,OFFSET(Rencontres!$Z$2,1,0,'Tirage au sort'!$E$5,20),4,FALSE))</f>
        <v>#REF!</v>
      </c>
      <c r="BB42" s="21" t="e">
        <f ca="1">IF(AU42="","-",VLOOKUP(AU42,OFFSET(Rencontres!$Z$2,1,0,'Tirage au sort'!$E$5,20),5,FALSE))</f>
        <v>#REF!</v>
      </c>
      <c r="BC42" s="21" t="e">
        <f ca="1">IF(AU42="","-",VLOOKUP(AU42,OFFSET(Rencontres!$Z$2,1,0,'Tirage au sort'!$E$5,20),6,FALSE))</f>
        <v>#REF!</v>
      </c>
      <c r="BD42" s="21" t="e">
        <f ca="1">IF(AU42="","-",VLOOKUP(AU42,OFFSET(Rencontres!$Z$2,1,0,'Tirage au sort'!$E$5,20),7,FALSE))</f>
        <v>#REF!</v>
      </c>
      <c r="BE42" s="21" t="e">
        <f ca="1">IF(AU42="","-",VLOOKUP(AU42,OFFSET(Rencontres!$Z$2,1,0,'Tirage au sort'!$E$5,20),8,FALSE))</f>
        <v>#REF!</v>
      </c>
      <c r="BF42" s="23" t="e">
        <f t="shared" si="4"/>
        <v>#REF!</v>
      </c>
      <c r="BG42" s="67" t="e">
        <f t="shared" si="5"/>
        <v>#REF!</v>
      </c>
      <c r="BH42" s="27" t="e">
        <f t="shared" si="6"/>
        <v>#REF!</v>
      </c>
      <c r="BI42" s="71" t="e">
        <f t="shared" si="7"/>
        <v>#REF!</v>
      </c>
      <c r="BJ42" s="21" t="e">
        <f ca="1">IF(AU42="","-",VLOOKUP(AU42,OFFSET(Rencontres!$Z$2,1,0,'Tirage au sort'!$E$5,20),9,FALSE))</f>
        <v>#REF!</v>
      </c>
      <c r="BK42" s="21" t="e">
        <f ca="1">IF(AU42="","-",VLOOKUP(AU42,OFFSET(Rencontres!$Z$2,1,0,'Tirage au sort'!$E$5,20),10,FALSE))</f>
        <v>#REF!</v>
      </c>
      <c r="BL42" s="23" t="e">
        <f t="shared" si="8"/>
        <v>#REF!</v>
      </c>
      <c r="BM42" s="67" t="e">
        <f t="shared" si="9"/>
        <v>#REF!</v>
      </c>
      <c r="BN42" s="27" t="e">
        <f t="shared" si="10"/>
        <v>#REF!</v>
      </c>
      <c r="BO42" s="71" t="e">
        <f t="shared" si="11"/>
        <v>#REF!</v>
      </c>
    </row>
    <row r="43" spans="47:67" ht="15" customHeight="1">
      <c r="AU43" s="21">
        <f t="shared" si="3"/>
        <v>41</v>
      </c>
      <c r="AV43" s="22" t="e">
        <f ca="1">IF(AU43="","-",VLOOKUP(AU43,OFFSET(Rencontres!$Z$2,1,0,'Tirage au sort'!$E$5,20),2,FALSE))</f>
        <v>#REF!</v>
      </c>
      <c r="AW43" s="21" t="e">
        <f aca="true" t="shared" si="12" ref="AW43:AW62">IF(AU43="","-",AZ43*gag+BA43*gas+BB43*pas+BC43*pss)</f>
        <v>#REF!</v>
      </c>
      <c r="AX43" s="63" t="e">
        <f aca="true" t="shared" si="13" ref="AX43:AX62">IF(AU43="","-",IF(AY43=0,0,AW43/AY43))</f>
        <v>#REF!</v>
      </c>
      <c r="AY43" s="21" t="e">
        <f aca="true" t="shared" si="14" ref="AY43:AY62">IF(AU43="","-",SUM(AZ43:BC43))</f>
        <v>#REF!</v>
      </c>
      <c r="AZ43" s="21" t="e">
        <f ca="1">IF(AU43="","-",VLOOKUP(AU43,OFFSET(Rencontres!$Z$2,1,0,'Tirage au sort'!$E$5,20),3,FALSE))</f>
        <v>#REF!</v>
      </c>
      <c r="BA43" s="21" t="e">
        <f ca="1">IF(AU43="","-",VLOOKUP(AU43,OFFSET(Rencontres!$Z$2,1,0,'Tirage au sort'!$E$5,20),4,FALSE))</f>
        <v>#REF!</v>
      </c>
      <c r="BB43" s="21" t="e">
        <f ca="1">IF(AU43="","-",VLOOKUP(AU43,OFFSET(Rencontres!$Z$2,1,0,'Tirage au sort'!$E$5,20),5,FALSE))</f>
        <v>#REF!</v>
      </c>
      <c r="BC43" s="21" t="e">
        <f ca="1">IF(AU43="","-",VLOOKUP(AU43,OFFSET(Rencontres!$Z$2,1,0,'Tirage au sort'!$E$5,20),6,FALSE))</f>
        <v>#REF!</v>
      </c>
      <c r="BD43" s="21" t="e">
        <f ca="1">IF(AU43="","-",VLOOKUP(AU43,OFFSET(Rencontres!$Z$2,1,0,'Tirage au sort'!$E$5,20),7,FALSE))</f>
        <v>#REF!</v>
      </c>
      <c r="BE43" s="21" t="e">
        <f ca="1">IF(AU43="","-",VLOOKUP(AU43,OFFSET(Rencontres!$Z$2,1,0,'Tirage au sort'!$E$5,20),8,FALSE))</f>
        <v>#REF!</v>
      </c>
      <c r="BF43" s="23" t="e">
        <f aca="true" t="shared" si="15" ref="BF43:BF62">IF(AU43="","-",BD43-BE43)</f>
        <v>#REF!</v>
      </c>
      <c r="BG43" s="67" t="e">
        <f aca="true" t="shared" si="16" ref="BG43:BG62">IF(AU43="","-",IF(AY43=0,0,BD43/AY43))</f>
        <v>#REF!</v>
      </c>
      <c r="BH43" s="27" t="e">
        <f aca="true" t="shared" si="17" ref="BH43:BH62">IF(AU43="","-",IF(AY43=0,0,BE43/AY43))</f>
        <v>#REF!</v>
      </c>
      <c r="BI43" s="71" t="e">
        <f aca="true" t="shared" si="18" ref="BI43:BI62">IF(AU43="","-",IF(AY43=0,0,BF43/AY43))</f>
        <v>#REF!</v>
      </c>
      <c r="BJ43" s="21" t="e">
        <f ca="1">IF(AU43="","-",VLOOKUP(AU43,OFFSET(Rencontres!$Z$2,1,0,'Tirage au sort'!$E$5,20),9,FALSE))</f>
        <v>#REF!</v>
      </c>
      <c r="BK43" s="21" t="e">
        <f ca="1">IF(AU43="","-",VLOOKUP(AU43,OFFSET(Rencontres!$Z$2,1,0,'Tirage au sort'!$E$5,20),10,FALSE))</f>
        <v>#REF!</v>
      </c>
      <c r="BL43" s="23" t="e">
        <f aca="true" t="shared" si="19" ref="BL43:BL62">IF(AU43="","-",BJ43-BK43)</f>
        <v>#REF!</v>
      </c>
      <c r="BM43" s="67" t="e">
        <f aca="true" t="shared" si="20" ref="BM43:BM62">IF(AU43="","-",IF(AY43=0,0,BJ43/AY43))</f>
        <v>#REF!</v>
      </c>
      <c r="BN43" s="27" t="e">
        <f aca="true" t="shared" si="21" ref="BN43:BN62">IF(AU43="","-",IF(AY43=0,0,BK43/AY43))</f>
        <v>#REF!</v>
      </c>
      <c r="BO43" s="71" t="e">
        <f aca="true" t="shared" si="22" ref="BO43:BO62">IF(AU43="","-",IF(AY43=0,0,BL43/AY43))</f>
        <v>#REF!</v>
      </c>
    </row>
    <row r="44" spans="47:67" ht="15" customHeight="1">
      <c r="AU44" s="21">
        <f t="shared" si="3"/>
        <v>42</v>
      </c>
      <c r="AV44" s="22" t="e">
        <f ca="1">IF(AU44="","-",VLOOKUP(AU44,OFFSET(Rencontres!$Z$2,1,0,'Tirage au sort'!$E$5,20),2,FALSE))</f>
        <v>#REF!</v>
      </c>
      <c r="AW44" s="21" t="e">
        <f t="shared" si="12"/>
        <v>#REF!</v>
      </c>
      <c r="AX44" s="63" t="e">
        <f t="shared" si="13"/>
        <v>#REF!</v>
      </c>
      <c r="AY44" s="21" t="e">
        <f t="shared" si="14"/>
        <v>#REF!</v>
      </c>
      <c r="AZ44" s="21" t="e">
        <f ca="1">IF(AU44="","-",VLOOKUP(AU44,OFFSET(Rencontres!$Z$2,1,0,'Tirage au sort'!$E$5,20),3,FALSE))</f>
        <v>#REF!</v>
      </c>
      <c r="BA44" s="21" t="e">
        <f ca="1">IF(AU44="","-",VLOOKUP(AU44,OFFSET(Rencontres!$Z$2,1,0,'Tirage au sort'!$E$5,20),4,FALSE))</f>
        <v>#REF!</v>
      </c>
      <c r="BB44" s="21" t="e">
        <f ca="1">IF(AU44="","-",VLOOKUP(AU44,OFFSET(Rencontres!$Z$2,1,0,'Tirage au sort'!$E$5,20),5,FALSE))</f>
        <v>#REF!</v>
      </c>
      <c r="BC44" s="21" t="e">
        <f ca="1">IF(AU44="","-",VLOOKUP(AU44,OFFSET(Rencontres!$Z$2,1,0,'Tirage au sort'!$E$5,20),6,FALSE))</f>
        <v>#REF!</v>
      </c>
      <c r="BD44" s="21" t="e">
        <f ca="1">IF(AU44="","-",VLOOKUP(AU44,OFFSET(Rencontres!$Z$2,1,0,'Tirage au sort'!$E$5,20),7,FALSE))</f>
        <v>#REF!</v>
      </c>
      <c r="BE44" s="21" t="e">
        <f ca="1">IF(AU44="","-",VLOOKUP(AU44,OFFSET(Rencontres!$Z$2,1,0,'Tirage au sort'!$E$5,20),8,FALSE))</f>
        <v>#REF!</v>
      </c>
      <c r="BF44" s="23" t="e">
        <f t="shared" si="15"/>
        <v>#REF!</v>
      </c>
      <c r="BG44" s="67" t="e">
        <f t="shared" si="16"/>
        <v>#REF!</v>
      </c>
      <c r="BH44" s="27" t="e">
        <f t="shared" si="17"/>
        <v>#REF!</v>
      </c>
      <c r="BI44" s="71" t="e">
        <f t="shared" si="18"/>
        <v>#REF!</v>
      </c>
      <c r="BJ44" s="21" t="e">
        <f ca="1">IF(AU44="","-",VLOOKUP(AU44,OFFSET(Rencontres!$Z$2,1,0,'Tirage au sort'!$E$5,20),9,FALSE))</f>
        <v>#REF!</v>
      </c>
      <c r="BK44" s="21" t="e">
        <f ca="1">IF(AU44="","-",VLOOKUP(AU44,OFFSET(Rencontres!$Z$2,1,0,'Tirage au sort'!$E$5,20),10,FALSE))</f>
        <v>#REF!</v>
      </c>
      <c r="BL44" s="23" t="e">
        <f t="shared" si="19"/>
        <v>#REF!</v>
      </c>
      <c r="BM44" s="67" t="e">
        <f t="shared" si="20"/>
        <v>#REF!</v>
      </c>
      <c r="BN44" s="27" t="e">
        <f t="shared" si="21"/>
        <v>#REF!</v>
      </c>
      <c r="BO44" s="71" t="e">
        <f t="shared" si="22"/>
        <v>#REF!</v>
      </c>
    </row>
    <row r="45" spans="47:67" ht="15" customHeight="1">
      <c r="AU45" s="21"/>
      <c r="AV45" s="22" t="str">
        <f ca="1">IF(AU45="","-",VLOOKUP(AU45,OFFSET(Rencontres!$Z$2,1,0,'Tirage au sort'!$E$5,20),2,FALSE))</f>
        <v>-</v>
      </c>
      <c r="AW45" s="21" t="str">
        <f t="shared" si="12"/>
        <v>-</v>
      </c>
      <c r="AX45" s="63" t="str">
        <f t="shared" si="13"/>
        <v>-</v>
      </c>
      <c r="AY45" s="21" t="str">
        <f t="shared" si="14"/>
        <v>-</v>
      </c>
      <c r="AZ45" s="21" t="str">
        <f ca="1">IF(AU45="","-",VLOOKUP(AU45,OFFSET(Rencontres!$Z$2,1,0,'Tirage au sort'!$E$5,20),3,FALSE))</f>
        <v>-</v>
      </c>
      <c r="BA45" s="21" t="str">
        <f ca="1">IF(AU45="","-",VLOOKUP(AU45,OFFSET(Rencontres!$Z$2,1,0,'Tirage au sort'!$E$5,20),4,FALSE))</f>
        <v>-</v>
      </c>
      <c r="BB45" s="21" t="str">
        <f ca="1">IF(AU45="","-",VLOOKUP(AU45,OFFSET(Rencontres!$Z$2,1,0,'Tirage au sort'!$E$5,20),5,FALSE))</f>
        <v>-</v>
      </c>
      <c r="BC45" s="21" t="str">
        <f ca="1">IF(AU45="","-",VLOOKUP(AU45,OFFSET(Rencontres!$Z$2,1,0,'Tirage au sort'!$E$5,20),6,FALSE))</f>
        <v>-</v>
      </c>
      <c r="BD45" s="21" t="str">
        <f ca="1">IF(AU45="","-",VLOOKUP(AU45,OFFSET(Rencontres!$Z$2,1,0,'Tirage au sort'!$E$5,20),7,FALSE))</f>
        <v>-</v>
      </c>
      <c r="BE45" s="21" t="str">
        <f ca="1">IF(AU45="","-",VLOOKUP(AU45,OFFSET(Rencontres!$Z$2,1,0,'Tirage au sort'!$E$5,20),8,FALSE))</f>
        <v>-</v>
      </c>
      <c r="BF45" s="23" t="str">
        <f t="shared" si="15"/>
        <v>-</v>
      </c>
      <c r="BG45" s="67" t="str">
        <f t="shared" si="16"/>
        <v>-</v>
      </c>
      <c r="BH45" s="27" t="str">
        <f t="shared" si="17"/>
        <v>-</v>
      </c>
      <c r="BI45" s="71" t="str">
        <f t="shared" si="18"/>
        <v>-</v>
      </c>
      <c r="BJ45" s="21" t="str">
        <f ca="1">IF(AU45="","-",VLOOKUP(AU45,OFFSET(Rencontres!$Z$2,1,0,'Tirage au sort'!$E$5,20),9,FALSE))</f>
        <v>-</v>
      </c>
      <c r="BK45" s="21" t="str">
        <f ca="1">IF(AU45="","-",VLOOKUP(AU45,OFFSET(Rencontres!$Z$2,1,0,'Tirage au sort'!$E$5,20),10,FALSE))</f>
        <v>-</v>
      </c>
      <c r="BL45" s="23" t="str">
        <f t="shared" si="19"/>
        <v>-</v>
      </c>
      <c r="BM45" s="67" t="str">
        <f t="shared" si="20"/>
        <v>-</v>
      </c>
      <c r="BN45" s="27" t="str">
        <f t="shared" si="21"/>
        <v>-</v>
      </c>
      <c r="BO45" s="71" t="str">
        <f t="shared" si="22"/>
        <v>-</v>
      </c>
    </row>
    <row r="46" spans="47:67" ht="15" customHeight="1">
      <c r="AU46" s="21"/>
      <c r="AV46" s="22" t="str">
        <f ca="1">IF(AU46="","-",VLOOKUP(AU46,OFFSET(Rencontres!$Z$2,1,0,'Tirage au sort'!$E$5,20),2,FALSE))</f>
        <v>-</v>
      </c>
      <c r="AW46" s="21" t="str">
        <f t="shared" si="12"/>
        <v>-</v>
      </c>
      <c r="AX46" s="63" t="str">
        <f t="shared" si="13"/>
        <v>-</v>
      </c>
      <c r="AY46" s="21" t="str">
        <f t="shared" si="14"/>
        <v>-</v>
      </c>
      <c r="AZ46" s="21" t="str">
        <f ca="1">IF(AU46="","-",VLOOKUP(AU46,OFFSET(Rencontres!$Z$2,1,0,'Tirage au sort'!$E$5,20),3,FALSE))</f>
        <v>-</v>
      </c>
      <c r="BA46" s="21" t="str">
        <f ca="1">IF(AU46="","-",VLOOKUP(AU46,OFFSET(Rencontres!$Z$2,1,0,'Tirage au sort'!$E$5,20),4,FALSE))</f>
        <v>-</v>
      </c>
      <c r="BB46" s="21" t="str">
        <f ca="1">IF(AU46="","-",VLOOKUP(AU46,OFFSET(Rencontres!$Z$2,1,0,'Tirage au sort'!$E$5,20),5,FALSE))</f>
        <v>-</v>
      </c>
      <c r="BC46" s="21" t="str">
        <f ca="1">IF(AU46="","-",VLOOKUP(AU46,OFFSET(Rencontres!$Z$2,1,0,'Tirage au sort'!$E$5,20),6,FALSE))</f>
        <v>-</v>
      </c>
      <c r="BD46" s="21" t="str">
        <f ca="1">IF(AU46="","-",VLOOKUP(AU46,OFFSET(Rencontres!$Z$2,1,0,'Tirage au sort'!$E$5,20),7,FALSE))</f>
        <v>-</v>
      </c>
      <c r="BE46" s="21" t="str">
        <f ca="1">IF(AU46="","-",VLOOKUP(AU46,OFFSET(Rencontres!$Z$2,1,0,'Tirage au sort'!$E$5,20),8,FALSE))</f>
        <v>-</v>
      </c>
      <c r="BF46" s="23" t="str">
        <f t="shared" si="15"/>
        <v>-</v>
      </c>
      <c r="BG46" s="67" t="str">
        <f t="shared" si="16"/>
        <v>-</v>
      </c>
      <c r="BH46" s="27" t="str">
        <f t="shared" si="17"/>
        <v>-</v>
      </c>
      <c r="BI46" s="71" t="str">
        <f t="shared" si="18"/>
        <v>-</v>
      </c>
      <c r="BJ46" s="21" t="str">
        <f ca="1">IF(AU46="","-",VLOOKUP(AU46,OFFSET(Rencontres!$Z$2,1,0,'Tirage au sort'!$E$5,20),9,FALSE))</f>
        <v>-</v>
      </c>
      <c r="BK46" s="21" t="str">
        <f ca="1">IF(AU46="","-",VLOOKUP(AU46,OFFSET(Rencontres!$Z$2,1,0,'Tirage au sort'!$E$5,20),10,FALSE))</f>
        <v>-</v>
      </c>
      <c r="BL46" s="23" t="str">
        <f t="shared" si="19"/>
        <v>-</v>
      </c>
      <c r="BM46" s="67" t="str">
        <f t="shared" si="20"/>
        <v>-</v>
      </c>
      <c r="BN46" s="27" t="str">
        <f t="shared" si="21"/>
        <v>-</v>
      </c>
      <c r="BO46" s="71" t="str">
        <f t="shared" si="22"/>
        <v>-</v>
      </c>
    </row>
    <row r="47" spans="47:67" ht="15" customHeight="1">
      <c r="AU47" s="21"/>
      <c r="AV47" s="22" t="str">
        <f ca="1">IF(AU47="","-",VLOOKUP(AU47,OFFSET(Rencontres!$Z$2,1,0,'Tirage au sort'!$E$5,20),2,FALSE))</f>
        <v>-</v>
      </c>
      <c r="AW47" s="21" t="str">
        <f t="shared" si="12"/>
        <v>-</v>
      </c>
      <c r="AX47" s="63" t="str">
        <f t="shared" si="13"/>
        <v>-</v>
      </c>
      <c r="AY47" s="21" t="str">
        <f t="shared" si="14"/>
        <v>-</v>
      </c>
      <c r="AZ47" s="21" t="str">
        <f ca="1">IF(AU47="","-",VLOOKUP(AU47,OFFSET(Rencontres!$Z$2,1,0,'Tirage au sort'!$E$5,20),3,FALSE))</f>
        <v>-</v>
      </c>
      <c r="BA47" s="21" t="str">
        <f ca="1">IF(AU47="","-",VLOOKUP(AU47,OFFSET(Rencontres!$Z$2,1,0,'Tirage au sort'!$E$5,20),4,FALSE))</f>
        <v>-</v>
      </c>
      <c r="BB47" s="21" t="str">
        <f ca="1">IF(AU47="","-",VLOOKUP(AU47,OFFSET(Rencontres!$Z$2,1,0,'Tirage au sort'!$E$5,20),5,FALSE))</f>
        <v>-</v>
      </c>
      <c r="BC47" s="21" t="str">
        <f ca="1">IF(AU47="","-",VLOOKUP(AU47,OFFSET(Rencontres!$Z$2,1,0,'Tirage au sort'!$E$5,20),6,FALSE))</f>
        <v>-</v>
      </c>
      <c r="BD47" s="21" t="str">
        <f ca="1">IF(AU47="","-",VLOOKUP(AU47,OFFSET(Rencontres!$Z$2,1,0,'Tirage au sort'!$E$5,20),7,FALSE))</f>
        <v>-</v>
      </c>
      <c r="BE47" s="21" t="str">
        <f ca="1">IF(AU47="","-",VLOOKUP(AU47,OFFSET(Rencontres!$Z$2,1,0,'Tirage au sort'!$E$5,20),8,FALSE))</f>
        <v>-</v>
      </c>
      <c r="BF47" s="23" t="str">
        <f t="shared" si="15"/>
        <v>-</v>
      </c>
      <c r="BG47" s="67" t="str">
        <f t="shared" si="16"/>
        <v>-</v>
      </c>
      <c r="BH47" s="27" t="str">
        <f t="shared" si="17"/>
        <v>-</v>
      </c>
      <c r="BI47" s="71" t="str">
        <f t="shared" si="18"/>
        <v>-</v>
      </c>
      <c r="BJ47" s="21" t="str">
        <f ca="1">IF(AU47="","-",VLOOKUP(AU47,OFFSET(Rencontres!$Z$2,1,0,'Tirage au sort'!$E$5,20),9,FALSE))</f>
        <v>-</v>
      </c>
      <c r="BK47" s="21" t="str">
        <f ca="1">IF(AU47="","-",VLOOKUP(AU47,OFFSET(Rencontres!$Z$2,1,0,'Tirage au sort'!$E$5,20),10,FALSE))</f>
        <v>-</v>
      </c>
      <c r="BL47" s="23" t="str">
        <f t="shared" si="19"/>
        <v>-</v>
      </c>
      <c r="BM47" s="67" t="str">
        <f t="shared" si="20"/>
        <v>-</v>
      </c>
      <c r="BN47" s="27" t="str">
        <f t="shared" si="21"/>
        <v>-</v>
      </c>
      <c r="BO47" s="71" t="str">
        <f t="shared" si="22"/>
        <v>-</v>
      </c>
    </row>
    <row r="48" spans="47:67" ht="15" customHeight="1">
      <c r="AU48" s="21"/>
      <c r="AV48" s="22" t="str">
        <f ca="1">IF(AU48="","-",VLOOKUP(AU48,OFFSET(Rencontres!$Z$2,1,0,'Tirage au sort'!$E$5,20),2,FALSE))</f>
        <v>-</v>
      </c>
      <c r="AW48" s="21" t="str">
        <f t="shared" si="12"/>
        <v>-</v>
      </c>
      <c r="AX48" s="63" t="str">
        <f t="shared" si="13"/>
        <v>-</v>
      </c>
      <c r="AY48" s="21" t="str">
        <f t="shared" si="14"/>
        <v>-</v>
      </c>
      <c r="AZ48" s="21" t="str">
        <f ca="1">IF(AU48="","-",VLOOKUP(AU48,OFFSET(Rencontres!$Z$2,1,0,'Tirage au sort'!$E$5,20),3,FALSE))</f>
        <v>-</v>
      </c>
      <c r="BA48" s="21" t="str">
        <f ca="1">IF(AU48="","-",VLOOKUP(AU48,OFFSET(Rencontres!$Z$2,1,0,'Tirage au sort'!$E$5,20),4,FALSE))</f>
        <v>-</v>
      </c>
      <c r="BB48" s="21" t="str">
        <f ca="1">IF(AU48="","-",VLOOKUP(AU48,OFFSET(Rencontres!$Z$2,1,0,'Tirage au sort'!$E$5,20),5,FALSE))</f>
        <v>-</v>
      </c>
      <c r="BC48" s="21" t="str">
        <f ca="1">IF(AU48="","-",VLOOKUP(AU48,OFFSET(Rencontres!$Z$2,1,0,'Tirage au sort'!$E$5,20),6,FALSE))</f>
        <v>-</v>
      </c>
      <c r="BD48" s="21" t="str">
        <f ca="1">IF(AU48="","-",VLOOKUP(AU48,OFFSET(Rencontres!$Z$2,1,0,'Tirage au sort'!$E$5,20),7,FALSE))</f>
        <v>-</v>
      </c>
      <c r="BE48" s="21" t="str">
        <f ca="1">IF(AU48="","-",VLOOKUP(AU48,OFFSET(Rencontres!$Z$2,1,0,'Tirage au sort'!$E$5,20),8,FALSE))</f>
        <v>-</v>
      </c>
      <c r="BF48" s="23" t="str">
        <f t="shared" si="15"/>
        <v>-</v>
      </c>
      <c r="BG48" s="67" t="str">
        <f t="shared" si="16"/>
        <v>-</v>
      </c>
      <c r="BH48" s="27" t="str">
        <f t="shared" si="17"/>
        <v>-</v>
      </c>
      <c r="BI48" s="71" t="str">
        <f t="shared" si="18"/>
        <v>-</v>
      </c>
      <c r="BJ48" s="21" t="str">
        <f ca="1">IF(AU48="","-",VLOOKUP(AU48,OFFSET(Rencontres!$Z$2,1,0,'Tirage au sort'!$E$5,20),9,FALSE))</f>
        <v>-</v>
      </c>
      <c r="BK48" s="21" t="str">
        <f ca="1">IF(AU48="","-",VLOOKUP(AU48,OFFSET(Rencontres!$Z$2,1,0,'Tirage au sort'!$E$5,20),10,FALSE))</f>
        <v>-</v>
      </c>
      <c r="BL48" s="23" t="str">
        <f t="shared" si="19"/>
        <v>-</v>
      </c>
      <c r="BM48" s="67" t="str">
        <f t="shared" si="20"/>
        <v>-</v>
      </c>
      <c r="BN48" s="27" t="str">
        <f t="shared" si="21"/>
        <v>-</v>
      </c>
      <c r="BO48" s="71" t="str">
        <f t="shared" si="22"/>
        <v>-</v>
      </c>
    </row>
    <row r="49" spans="47:67" ht="15" customHeight="1">
      <c r="AU49" s="21"/>
      <c r="AV49" s="22" t="str">
        <f ca="1">IF(AU49="","-",VLOOKUP(AU49,OFFSET(Rencontres!$Z$2,1,0,'Tirage au sort'!$E$5,20),2,FALSE))</f>
        <v>-</v>
      </c>
      <c r="AW49" s="21" t="str">
        <f t="shared" si="12"/>
        <v>-</v>
      </c>
      <c r="AX49" s="63" t="str">
        <f t="shared" si="13"/>
        <v>-</v>
      </c>
      <c r="AY49" s="21" t="str">
        <f t="shared" si="14"/>
        <v>-</v>
      </c>
      <c r="AZ49" s="21" t="str">
        <f ca="1">IF(AU49="","-",VLOOKUP(AU49,OFFSET(Rencontres!$Z$2,1,0,'Tirage au sort'!$E$5,20),3,FALSE))</f>
        <v>-</v>
      </c>
      <c r="BA49" s="21" t="str">
        <f ca="1">IF(AU49="","-",VLOOKUP(AU49,OFFSET(Rencontres!$Z$2,1,0,'Tirage au sort'!$E$5,20),4,FALSE))</f>
        <v>-</v>
      </c>
      <c r="BB49" s="21" t="str">
        <f ca="1">IF(AU49="","-",VLOOKUP(AU49,OFFSET(Rencontres!$Z$2,1,0,'Tirage au sort'!$E$5,20),5,FALSE))</f>
        <v>-</v>
      </c>
      <c r="BC49" s="21" t="str">
        <f ca="1">IF(AU49="","-",VLOOKUP(AU49,OFFSET(Rencontres!$Z$2,1,0,'Tirage au sort'!$E$5,20),6,FALSE))</f>
        <v>-</v>
      </c>
      <c r="BD49" s="21" t="str">
        <f ca="1">IF(AU49="","-",VLOOKUP(AU49,OFFSET(Rencontres!$Z$2,1,0,'Tirage au sort'!$E$5,20),7,FALSE))</f>
        <v>-</v>
      </c>
      <c r="BE49" s="21" t="str">
        <f ca="1">IF(AU49="","-",VLOOKUP(AU49,OFFSET(Rencontres!$Z$2,1,0,'Tirage au sort'!$E$5,20),8,FALSE))</f>
        <v>-</v>
      </c>
      <c r="BF49" s="23" t="str">
        <f t="shared" si="15"/>
        <v>-</v>
      </c>
      <c r="BG49" s="67" t="str">
        <f t="shared" si="16"/>
        <v>-</v>
      </c>
      <c r="BH49" s="27" t="str">
        <f t="shared" si="17"/>
        <v>-</v>
      </c>
      <c r="BI49" s="71" t="str">
        <f t="shared" si="18"/>
        <v>-</v>
      </c>
      <c r="BJ49" s="21" t="str">
        <f ca="1">IF(AU49="","-",VLOOKUP(AU49,OFFSET(Rencontres!$Z$2,1,0,'Tirage au sort'!$E$5,20),9,FALSE))</f>
        <v>-</v>
      </c>
      <c r="BK49" s="21" t="str">
        <f ca="1">IF(AU49="","-",VLOOKUP(AU49,OFFSET(Rencontres!$Z$2,1,0,'Tirage au sort'!$E$5,20),10,FALSE))</f>
        <v>-</v>
      </c>
      <c r="BL49" s="23" t="str">
        <f t="shared" si="19"/>
        <v>-</v>
      </c>
      <c r="BM49" s="67" t="str">
        <f t="shared" si="20"/>
        <v>-</v>
      </c>
      <c r="BN49" s="27" t="str">
        <f t="shared" si="21"/>
        <v>-</v>
      </c>
      <c r="BO49" s="71" t="str">
        <f t="shared" si="22"/>
        <v>-</v>
      </c>
    </row>
    <row r="50" spans="47:67" ht="15" customHeight="1">
      <c r="AU50" s="21"/>
      <c r="AV50" s="22" t="str">
        <f ca="1">IF(AU50="","-",VLOOKUP(AU50,OFFSET(Rencontres!$Z$2,1,0,'Tirage au sort'!$E$5,20),2,FALSE))</f>
        <v>-</v>
      </c>
      <c r="AW50" s="21" t="str">
        <f t="shared" si="12"/>
        <v>-</v>
      </c>
      <c r="AX50" s="63" t="str">
        <f t="shared" si="13"/>
        <v>-</v>
      </c>
      <c r="AY50" s="21" t="str">
        <f t="shared" si="14"/>
        <v>-</v>
      </c>
      <c r="AZ50" s="21" t="str">
        <f ca="1">IF(AU50="","-",VLOOKUP(AU50,OFFSET(Rencontres!$Z$2,1,0,'Tirage au sort'!$E$5,20),3,FALSE))</f>
        <v>-</v>
      </c>
      <c r="BA50" s="21" t="str">
        <f ca="1">IF(AU50="","-",VLOOKUP(AU50,OFFSET(Rencontres!$Z$2,1,0,'Tirage au sort'!$E$5,20),4,FALSE))</f>
        <v>-</v>
      </c>
      <c r="BB50" s="21" t="str">
        <f ca="1">IF(AU50="","-",VLOOKUP(AU50,OFFSET(Rencontres!$Z$2,1,0,'Tirage au sort'!$E$5,20),5,FALSE))</f>
        <v>-</v>
      </c>
      <c r="BC50" s="21" t="str">
        <f ca="1">IF(AU50="","-",VLOOKUP(AU50,OFFSET(Rencontres!$Z$2,1,0,'Tirage au sort'!$E$5,20),6,FALSE))</f>
        <v>-</v>
      </c>
      <c r="BD50" s="21" t="str">
        <f ca="1">IF(AU50="","-",VLOOKUP(AU50,OFFSET(Rencontres!$Z$2,1,0,'Tirage au sort'!$E$5,20),7,FALSE))</f>
        <v>-</v>
      </c>
      <c r="BE50" s="21" t="str">
        <f ca="1">IF(AU50="","-",VLOOKUP(AU50,OFFSET(Rencontres!$Z$2,1,0,'Tirage au sort'!$E$5,20),8,FALSE))</f>
        <v>-</v>
      </c>
      <c r="BF50" s="23" t="str">
        <f t="shared" si="15"/>
        <v>-</v>
      </c>
      <c r="BG50" s="67" t="str">
        <f t="shared" si="16"/>
        <v>-</v>
      </c>
      <c r="BH50" s="27" t="str">
        <f t="shared" si="17"/>
        <v>-</v>
      </c>
      <c r="BI50" s="71" t="str">
        <f t="shared" si="18"/>
        <v>-</v>
      </c>
      <c r="BJ50" s="21" t="str">
        <f ca="1">IF(AU50="","-",VLOOKUP(AU50,OFFSET(Rencontres!$Z$2,1,0,'Tirage au sort'!$E$5,20),9,FALSE))</f>
        <v>-</v>
      </c>
      <c r="BK50" s="21" t="str">
        <f ca="1">IF(AU50="","-",VLOOKUP(AU50,OFFSET(Rencontres!$Z$2,1,0,'Tirage au sort'!$E$5,20),10,FALSE))</f>
        <v>-</v>
      </c>
      <c r="BL50" s="23" t="str">
        <f t="shared" si="19"/>
        <v>-</v>
      </c>
      <c r="BM50" s="67" t="str">
        <f t="shared" si="20"/>
        <v>-</v>
      </c>
      <c r="BN50" s="27" t="str">
        <f t="shared" si="21"/>
        <v>-</v>
      </c>
      <c r="BO50" s="71" t="str">
        <f t="shared" si="22"/>
        <v>-</v>
      </c>
    </row>
    <row r="51" spans="47:67" ht="15" customHeight="1">
      <c r="AU51" s="21"/>
      <c r="AV51" s="22" t="str">
        <f ca="1">IF(AU51="","-",VLOOKUP(AU51,OFFSET(Rencontres!$Z$2,1,0,'Tirage au sort'!$E$5,20),2,FALSE))</f>
        <v>-</v>
      </c>
      <c r="AW51" s="21" t="str">
        <f t="shared" si="12"/>
        <v>-</v>
      </c>
      <c r="AX51" s="63" t="str">
        <f t="shared" si="13"/>
        <v>-</v>
      </c>
      <c r="AY51" s="21" t="str">
        <f t="shared" si="14"/>
        <v>-</v>
      </c>
      <c r="AZ51" s="21" t="str">
        <f ca="1">IF(AU51="","-",VLOOKUP(AU51,OFFSET(Rencontres!$Z$2,1,0,'Tirage au sort'!$E$5,20),3,FALSE))</f>
        <v>-</v>
      </c>
      <c r="BA51" s="21" t="str">
        <f ca="1">IF(AU51="","-",VLOOKUP(AU51,OFFSET(Rencontres!$Z$2,1,0,'Tirage au sort'!$E$5,20),4,FALSE))</f>
        <v>-</v>
      </c>
      <c r="BB51" s="21" t="str">
        <f ca="1">IF(AU51="","-",VLOOKUP(AU51,OFFSET(Rencontres!$Z$2,1,0,'Tirage au sort'!$E$5,20),5,FALSE))</f>
        <v>-</v>
      </c>
      <c r="BC51" s="21" t="str">
        <f ca="1">IF(AU51="","-",VLOOKUP(AU51,OFFSET(Rencontres!$Z$2,1,0,'Tirage au sort'!$E$5,20),6,FALSE))</f>
        <v>-</v>
      </c>
      <c r="BD51" s="21" t="str">
        <f ca="1">IF(AU51="","-",VLOOKUP(AU51,OFFSET(Rencontres!$Z$2,1,0,'Tirage au sort'!$E$5,20),7,FALSE))</f>
        <v>-</v>
      </c>
      <c r="BE51" s="21" t="str">
        <f ca="1">IF(AU51="","-",VLOOKUP(AU51,OFFSET(Rencontres!$Z$2,1,0,'Tirage au sort'!$E$5,20),8,FALSE))</f>
        <v>-</v>
      </c>
      <c r="BF51" s="23" t="str">
        <f t="shared" si="15"/>
        <v>-</v>
      </c>
      <c r="BG51" s="67" t="str">
        <f t="shared" si="16"/>
        <v>-</v>
      </c>
      <c r="BH51" s="27" t="str">
        <f t="shared" si="17"/>
        <v>-</v>
      </c>
      <c r="BI51" s="71" t="str">
        <f t="shared" si="18"/>
        <v>-</v>
      </c>
      <c r="BJ51" s="21" t="str">
        <f ca="1">IF(AU51="","-",VLOOKUP(AU51,OFFSET(Rencontres!$Z$2,1,0,'Tirage au sort'!$E$5,20),9,FALSE))</f>
        <v>-</v>
      </c>
      <c r="BK51" s="21" t="str">
        <f ca="1">IF(AU51="","-",VLOOKUP(AU51,OFFSET(Rencontres!$Z$2,1,0,'Tirage au sort'!$E$5,20),10,FALSE))</f>
        <v>-</v>
      </c>
      <c r="BL51" s="23" t="str">
        <f t="shared" si="19"/>
        <v>-</v>
      </c>
      <c r="BM51" s="67" t="str">
        <f t="shared" si="20"/>
        <v>-</v>
      </c>
      <c r="BN51" s="27" t="str">
        <f t="shared" si="21"/>
        <v>-</v>
      </c>
      <c r="BO51" s="71" t="str">
        <f t="shared" si="22"/>
        <v>-</v>
      </c>
    </row>
    <row r="52" spans="47:67" ht="15" customHeight="1">
      <c r="AU52" s="21"/>
      <c r="AV52" s="22" t="str">
        <f ca="1">IF(AU52="","-",VLOOKUP(AU52,OFFSET(Rencontres!$Z$2,1,0,'Tirage au sort'!$E$5,20),2,FALSE))</f>
        <v>-</v>
      </c>
      <c r="AW52" s="21" t="str">
        <f t="shared" si="12"/>
        <v>-</v>
      </c>
      <c r="AX52" s="63" t="str">
        <f t="shared" si="13"/>
        <v>-</v>
      </c>
      <c r="AY52" s="21" t="str">
        <f t="shared" si="14"/>
        <v>-</v>
      </c>
      <c r="AZ52" s="21" t="str">
        <f ca="1">IF(AU52="","-",VLOOKUP(AU52,OFFSET(Rencontres!$Z$2,1,0,'Tirage au sort'!$E$5,20),3,FALSE))</f>
        <v>-</v>
      </c>
      <c r="BA52" s="21" t="str">
        <f ca="1">IF(AU52="","-",VLOOKUP(AU52,OFFSET(Rencontres!$Z$2,1,0,'Tirage au sort'!$E$5,20),4,FALSE))</f>
        <v>-</v>
      </c>
      <c r="BB52" s="21" t="str">
        <f ca="1">IF(AU52="","-",VLOOKUP(AU52,OFFSET(Rencontres!$Z$2,1,0,'Tirage au sort'!$E$5,20),5,FALSE))</f>
        <v>-</v>
      </c>
      <c r="BC52" s="21" t="str">
        <f ca="1">IF(AU52="","-",VLOOKUP(AU52,OFFSET(Rencontres!$Z$2,1,0,'Tirage au sort'!$E$5,20),6,FALSE))</f>
        <v>-</v>
      </c>
      <c r="BD52" s="21" t="str">
        <f ca="1">IF(AU52="","-",VLOOKUP(AU52,OFFSET(Rencontres!$Z$2,1,0,'Tirage au sort'!$E$5,20),7,FALSE))</f>
        <v>-</v>
      </c>
      <c r="BE52" s="21" t="str">
        <f ca="1">IF(AU52="","-",VLOOKUP(AU52,OFFSET(Rencontres!$Z$2,1,0,'Tirage au sort'!$E$5,20),8,FALSE))</f>
        <v>-</v>
      </c>
      <c r="BF52" s="23" t="str">
        <f t="shared" si="15"/>
        <v>-</v>
      </c>
      <c r="BG52" s="67" t="str">
        <f t="shared" si="16"/>
        <v>-</v>
      </c>
      <c r="BH52" s="27" t="str">
        <f t="shared" si="17"/>
        <v>-</v>
      </c>
      <c r="BI52" s="71" t="str">
        <f t="shared" si="18"/>
        <v>-</v>
      </c>
      <c r="BJ52" s="21" t="str">
        <f ca="1">IF(AU52="","-",VLOOKUP(AU52,OFFSET(Rencontres!$Z$2,1,0,'Tirage au sort'!$E$5,20),9,FALSE))</f>
        <v>-</v>
      </c>
      <c r="BK52" s="21" t="str">
        <f ca="1">IF(AU52="","-",VLOOKUP(AU52,OFFSET(Rencontres!$Z$2,1,0,'Tirage au sort'!$E$5,20),10,FALSE))</f>
        <v>-</v>
      </c>
      <c r="BL52" s="23" t="str">
        <f t="shared" si="19"/>
        <v>-</v>
      </c>
      <c r="BM52" s="67" t="str">
        <f t="shared" si="20"/>
        <v>-</v>
      </c>
      <c r="BN52" s="27" t="str">
        <f t="shared" si="21"/>
        <v>-</v>
      </c>
      <c r="BO52" s="71" t="str">
        <f t="shared" si="22"/>
        <v>-</v>
      </c>
    </row>
    <row r="53" spans="47:67" ht="15" customHeight="1">
      <c r="AU53" s="21"/>
      <c r="AV53" s="22" t="str">
        <f ca="1">IF(AU53="","-",VLOOKUP(AU53,OFFSET(Rencontres!$Z$2,1,0,'Tirage au sort'!$E$5,20),2,FALSE))</f>
        <v>-</v>
      </c>
      <c r="AW53" s="21" t="str">
        <f t="shared" si="12"/>
        <v>-</v>
      </c>
      <c r="AX53" s="63" t="str">
        <f t="shared" si="13"/>
        <v>-</v>
      </c>
      <c r="AY53" s="21" t="str">
        <f t="shared" si="14"/>
        <v>-</v>
      </c>
      <c r="AZ53" s="21" t="str">
        <f ca="1">IF(AU53="","-",VLOOKUP(AU53,OFFSET(Rencontres!$Z$2,1,0,'Tirage au sort'!$E$5,20),3,FALSE))</f>
        <v>-</v>
      </c>
      <c r="BA53" s="21" t="str">
        <f ca="1">IF(AU53="","-",VLOOKUP(AU53,OFFSET(Rencontres!$Z$2,1,0,'Tirage au sort'!$E$5,20),4,FALSE))</f>
        <v>-</v>
      </c>
      <c r="BB53" s="21" t="str">
        <f ca="1">IF(AU53="","-",VLOOKUP(AU53,OFFSET(Rencontres!$Z$2,1,0,'Tirage au sort'!$E$5,20),5,FALSE))</f>
        <v>-</v>
      </c>
      <c r="BC53" s="21" t="str">
        <f ca="1">IF(AU53="","-",VLOOKUP(AU53,OFFSET(Rencontres!$Z$2,1,0,'Tirage au sort'!$E$5,20),6,FALSE))</f>
        <v>-</v>
      </c>
      <c r="BD53" s="21" t="str">
        <f ca="1">IF(AU53="","-",VLOOKUP(AU53,OFFSET(Rencontres!$Z$2,1,0,'Tirage au sort'!$E$5,20),7,FALSE))</f>
        <v>-</v>
      </c>
      <c r="BE53" s="21" t="str">
        <f ca="1">IF(AU53="","-",VLOOKUP(AU53,OFFSET(Rencontres!$Z$2,1,0,'Tirage au sort'!$E$5,20),8,FALSE))</f>
        <v>-</v>
      </c>
      <c r="BF53" s="23" t="str">
        <f t="shared" si="15"/>
        <v>-</v>
      </c>
      <c r="BG53" s="67" t="str">
        <f t="shared" si="16"/>
        <v>-</v>
      </c>
      <c r="BH53" s="27" t="str">
        <f t="shared" si="17"/>
        <v>-</v>
      </c>
      <c r="BI53" s="71" t="str">
        <f t="shared" si="18"/>
        <v>-</v>
      </c>
      <c r="BJ53" s="21" t="str">
        <f ca="1">IF(AU53="","-",VLOOKUP(AU53,OFFSET(Rencontres!$Z$2,1,0,'Tirage au sort'!$E$5,20),9,FALSE))</f>
        <v>-</v>
      </c>
      <c r="BK53" s="21" t="str">
        <f ca="1">IF(AU53="","-",VLOOKUP(AU53,OFFSET(Rencontres!$Z$2,1,0,'Tirage au sort'!$E$5,20),10,FALSE))</f>
        <v>-</v>
      </c>
      <c r="BL53" s="23" t="str">
        <f t="shared" si="19"/>
        <v>-</v>
      </c>
      <c r="BM53" s="67" t="str">
        <f t="shared" si="20"/>
        <v>-</v>
      </c>
      <c r="BN53" s="27" t="str">
        <f t="shared" si="21"/>
        <v>-</v>
      </c>
      <c r="BO53" s="71" t="str">
        <f t="shared" si="22"/>
        <v>-</v>
      </c>
    </row>
    <row r="54" spans="47:67" ht="15" customHeight="1">
      <c r="AU54" s="21"/>
      <c r="AV54" s="22" t="str">
        <f ca="1">IF(AU54="","-",VLOOKUP(AU54,OFFSET(Rencontres!$Z$2,1,0,'Tirage au sort'!$E$5,20),2,FALSE))</f>
        <v>-</v>
      </c>
      <c r="AW54" s="21" t="str">
        <f t="shared" si="12"/>
        <v>-</v>
      </c>
      <c r="AX54" s="63" t="str">
        <f t="shared" si="13"/>
        <v>-</v>
      </c>
      <c r="AY54" s="21" t="str">
        <f t="shared" si="14"/>
        <v>-</v>
      </c>
      <c r="AZ54" s="21" t="str">
        <f ca="1">IF(AU54="","-",VLOOKUP(AU54,OFFSET(Rencontres!$Z$2,1,0,'Tirage au sort'!$E$5,20),3,FALSE))</f>
        <v>-</v>
      </c>
      <c r="BA54" s="21" t="str">
        <f ca="1">IF(AU54="","-",VLOOKUP(AU54,OFFSET(Rencontres!$Z$2,1,0,'Tirage au sort'!$E$5,20),4,FALSE))</f>
        <v>-</v>
      </c>
      <c r="BB54" s="21" t="str">
        <f ca="1">IF(AU54="","-",VLOOKUP(AU54,OFFSET(Rencontres!$Z$2,1,0,'Tirage au sort'!$E$5,20),5,FALSE))</f>
        <v>-</v>
      </c>
      <c r="BC54" s="21" t="str">
        <f ca="1">IF(AU54="","-",VLOOKUP(AU54,OFFSET(Rencontres!$Z$2,1,0,'Tirage au sort'!$E$5,20),6,FALSE))</f>
        <v>-</v>
      </c>
      <c r="BD54" s="21" t="str">
        <f ca="1">IF(AU54="","-",VLOOKUP(AU54,OFFSET(Rencontres!$Z$2,1,0,'Tirage au sort'!$E$5,20),7,FALSE))</f>
        <v>-</v>
      </c>
      <c r="BE54" s="21" t="str">
        <f ca="1">IF(AU54="","-",VLOOKUP(AU54,OFFSET(Rencontres!$Z$2,1,0,'Tirage au sort'!$E$5,20),8,FALSE))</f>
        <v>-</v>
      </c>
      <c r="BF54" s="23" t="str">
        <f t="shared" si="15"/>
        <v>-</v>
      </c>
      <c r="BG54" s="67" t="str">
        <f t="shared" si="16"/>
        <v>-</v>
      </c>
      <c r="BH54" s="27" t="str">
        <f t="shared" si="17"/>
        <v>-</v>
      </c>
      <c r="BI54" s="71" t="str">
        <f t="shared" si="18"/>
        <v>-</v>
      </c>
      <c r="BJ54" s="21" t="str">
        <f ca="1">IF(AU54="","-",VLOOKUP(AU54,OFFSET(Rencontres!$Z$2,1,0,'Tirage au sort'!$E$5,20),9,FALSE))</f>
        <v>-</v>
      </c>
      <c r="BK54" s="21" t="str">
        <f ca="1">IF(AU54="","-",VLOOKUP(AU54,OFFSET(Rencontres!$Z$2,1,0,'Tirage au sort'!$E$5,20),10,FALSE))</f>
        <v>-</v>
      </c>
      <c r="BL54" s="23" t="str">
        <f t="shared" si="19"/>
        <v>-</v>
      </c>
      <c r="BM54" s="67" t="str">
        <f t="shared" si="20"/>
        <v>-</v>
      </c>
      <c r="BN54" s="27" t="str">
        <f t="shared" si="21"/>
        <v>-</v>
      </c>
      <c r="BO54" s="71" t="str">
        <f t="shared" si="22"/>
        <v>-</v>
      </c>
    </row>
    <row r="55" spans="47:67" ht="15" customHeight="1">
      <c r="AU55" s="21"/>
      <c r="AV55" s="22" t="str">
        <f ca="1">IF(AU55="","-",VLOOKUP(AU55,OFFSET(Rencontres!$Z$2,1,0,'Tirage au sort'!$E$5,20),2,FALSE))</f>
        <v>-</v>
      </c>
      <c r="AW55" s="21" t="str">
        <f t="shared" si="12"/>
        <v>-</v>
      </c>
      <c r="AX55" s="63" t="str">
        <f t="shared" si="13"/>
        <v>-</v>
      </c>
      <c r="AY55" s="21" t="str">
        <f t="shared" si="14"/>
        <v>-</v>
      </c>
      <c r="AZ55" s="21" t="str">
        <f ca="1">IF(AU55="","-",VLOOKUP(AU55,OFFSET(Rencontres!$Z$2,1,0,'Tirage au sort'!$E$5,20),3,FALSE))</f>
        <v>-</v>
      </c>
      <c r="BA55" s="21" t="str">
        <f ca="1">IF(AU55="","-",VLOOKUP(AU55,OFFSET(Rencontres!$Z$2,1,0,'Tirage au sort'!$E$5,20),4,FALSE))</f>
        <v>-</v>
      </c>
      <c r="BB55" s="21" t="str">
        <f ca="1">IF(AU55="","-",VLOOKUP(AU55,OFFSET(Rencontres!$Z$2,1,0,'Tirage au sort'!$E$5,20),5,FALSE))</f>
        <v>-</v>
      </c>
      <c r="BC55" s="21" t="str">
        <f ca="1">IF(AU55="","-",VLOOKUP(AU55,OFFSET(Rencontres!$Z$2,1,0,'Tirage au sort'!$E$5,20),6,FALSE))</f>
        <v>-</v>
      </c>
      <c r="BD55" s="21" t="str">
        <f ca="1">IF(AU55="","-",VLOOKUP(AU55,OFFSET(Rencontres!$Z$2,1,0,'Tirage au sort'!$E$5,20),7,FALSE))</f>
        <v>-</v>
      </c>
      <c r="BE55" s="21" t="str">
        <f ca="1">IF(AU55="","-",VLOOKUP(AU55,OFFSET(Rencontres!$Z$2,1,0,'Tirage au sort'!$E$5,20),8,FALSE))</f>
        <v>-</v>
      </c>
      <c r="BF55" s="23" t="str">
        <f t="shared" si="15"/>
        <v>-</v>
      </c>
      <c r="BG55" s="67" t="str">
        <f t="shared" si="16"/>
        <v>-</v>
      </c>
      <c r="BH55" s="27" t="str">
        <f t="shared" si="17"/>
        <v>-</v>
      </c>
      <c r="BI55" s="71" t="str">
        <f t="shared" si="18"/>
        <v>-</v>
      </c>
      <c r="BJ55" s="21" t="str">
        <f ca="1">IF(AU55="","-",VLOOKUP(AU55,OFFSET(Rencontres!$Z$2,1,0,'Tirage au sort'!$E$5,20),9,FALSE))</f>
        <v>-</v>
      </c>
      <c r="BK55" s="21" t="str">
        <f ca="1">IF(AU55="","-",VLOOKUP(AU55,OFFSET(Rencontres!$Z$2,1,0,'Tirage au sort'!$E$5,20),10,FALSE))</f>
        <v>-</v>
      </c>
      <c r="BL55" s="23" t="str">
        <f t="shared" si="19"/>
        <v>-</v>
      </c>
      <c r="BM55" s="67" t="str">
        <f t="shared" si="20"/>
        <v>-</v>
      </c>
      <c r="BN55" s="27" t="str">
        <f t="shared" si="21"/>
        <v>-</v>
      </c>
      <c r="BO55" s="71" t="str">
        <f t="shared" si="22"/>
        <v>-</v>
      </c>
    </row>
    <row r="56" spans="47:67" ht="15" customHeight="1">
      <c r="AU56" s="21"/>
      <c r="AV56" s="22" t="str">
        <f ca="1">IF(AU56="","-",VLOOKUP(AU56,OFFSET(Rencontres!$Z$2,1,0,'Tirage au sort'!$E$5,20),2,FALSE))</f>
        <v>-</v>
      </c>
      <c r="AW56" s="21" t="str">
        <f t="shared" si="12"/>
        <v>-</v>
      </c>
      <c r="AX56" s="63" t="str">
        <f t="shared" si="13"/>
        <v>-</v>
      </c>
      <c r="AY56" s="21" t="str">
        <f t="shared" si="14"/>
        <v>-</v>
      </c>
      <c r="AZ56" s="21" t="str">
        <f ca="1">IF(AU56="","-",VLOOKUP(AU56,OFFSET(Rencontres!$Z$2,1,0,'Tirage au sort'!$E$5,20),3,FALSE))</f>
        <v>-</v>
      </c>
      <c r="BA56" s="21" t="str">
        <f ca="1">IF(AU56="","-",VLOOKUP(AU56,OFFSET(Rencontres!$Z$2,1,0,'Tirage au sort'!$E$5,20),4,FALSE))</f>
        <v>-</v>
      </c>
      <c r="BB56" s="21" t="str">
        <f ca="1">IF(AU56="","-",VLOOKUP(AU56,OFFSET(Rencontres!$Z$2,1,0,'Tirage au sort'!$E$5,20),5,FALSE))</f>
        <v>-</v>
      </c>
      <c r="BC56" s="21" t="str">
        <f ca="1">IF(AU56="","-",VLOOKUP(AU56,OFFSET(Rencontres!$Z$2,1,0,'Tirage au sort'!$E$5,20),6,FALSE))</f>
        <v>-</v>
      </c>
      <c r="BD56" s="21" t="str">
        <f ca="1">IF(AU56="","-",VLOOKUP(AU56,OFFSET(Rencontres!$Z$2,1,0,'Tirage au sort'!$E$5,20),7,FALSE))</f>
        <v>-</v>
      </c>
      <c r="BE56" s="21" t="str">
        <f ca="1">IF(AU56="","-",VLOOKUP(AU56,OFFSET(Rencontres!$Z$2,1,0,'Tirage au sort'!$E$5,20),8,FALSE))</f>
        <v>-</v>
      </c>
      <c r="BF56" s="23" t="str">
        <f t="shared" si="15"/>
        <v>-</v>
      </c>
      <c r="BG56" s="67" t="str">
        <f t="shared" si="16"/>
        <v>-</v>
      </c>
      <c r="BH56" s="27" t="str">
        <f t="shared" si="17"/>
        <v>-</v>
      </c>
      <c r="BI56" s="71" t="str">
        <f t="shared" si="18"/>
        <v>-</v>
      </c>
      <c r="BJ56" s="21" t="str">
        <f ca="1">IF(AU56="","-",VLOOKUP(AU56,OFFSET(Rencontres!$Z$2,1,0,'Tirage au sort'!$E$5,20),9,FALSE))</f>
        <v>-</v>
      </c>
      <c r="BK56" s="21" t="str">
        <f ca="1">IF(AU56="","-",VLOOKUP(AU56,OFFSET(Rencontres!$Z$2,1,0,'Tirage au sort'!$E$5,20),10,FALSE))</f>
        <v>-</v>
      </c>
      <c r="BL56" s="23" t="str">
        <f t="shared" si="19"/>
        <v>-</v>
      </c>
      <c r="BM56" s="67" t="str">
        <f t="shared" si="20"/>
        <v>-</v>
      </c>
      <c r="BN56" s="27" t="str">
        <f t="shared" si="21"/>
        <v>-</v>
      </c>
      <c r="BO56" s="71" t="str">
        <f t="shared" si="22"/>
        <v>-</v>
      </c>
    </row>
    <row r="57" spans="47:67" ht="15" customHeight="1">
      <c r="AU57" s="21"/>
      <c r="AV57" s="22" t="str">
        <f ca="1">IF(AU57="","-",VLOOKUP(AU57,OFFSET(Rencontres!$Z$2,1,0,'Tirage au sort'!$E$5,20),2,FALSE))</f>
        <v>-</v>
      </c>
      <c r="AW57" s="21" t="str">
        <f t="shared" si="12"/>
        <v>-</v>
      </c>
      <c r="AX57" s="63" t="str">
        <f t="shared" si="13"/>
        <v>-</v>
      </c>
      <c r="AY57" s="21" t="str">
        <f t="shared" si="14"/>
        <v>-</v>
      </c>
      <c r="AZ57" s="21" t="str">
        <f ca="1">IF(AU57="","-",VLOOKUP(AU57,OFFSET(Rencontres!$Z$2,1,0,'Tirage au sort'!$E$5,20),3,FALSE))</f>
        <v>-</v>
      </c>
      <c r="BA57" s="21" t="str">
        <f ca="1">IF(AU57="","-",VLOOKUP(AU57,OFFSET(Rencontres!$Z$2,1,0,'Tirage au sort'!$E$5,20),4,FALSE))</f>
        <v>-</v>
      </c>
      <c r="BB57" s="21" t="str">
        <f ca="1">IF(AU57="","-",VLOOKUP(AU57,OFFSET(Rencontres!$Z$2,1,0,'Tirage au sort'!$E$5,20),5,FALSE))</f>
        <v>-</v>
      </c>
      <c r="BC57" s="21" t="str">
        <f ca="1">IF(AU57="","-",VLOOKUP(AU57,OFFSET(Rencontres!$Z$2,1,0,'Tirage au sort'!$E$5,20),6,FALSE))</f>
        <v>-</v>
      </c>
      <c r="BD57" s="21" t="str">
        <f ca="1">IF(AU57="","-",VLOOKUP(AU57,OFFSET(Rencontres!$Z$2,1,0,'Tirage au sort'!$E$5,20),7,FALSE))</f>
        <v>-</v>
      </c>
      <c r="BE57" s="21" t="str">
        <f ca="1">IF(AU57="","-",VLOOKUP(AU57,OFFSET(Rencontres!$Z$2,1,0,'Tirage au sort'!$E$5,20),8,FALSE))</f>
        <v>-</v>
      </c>
      <c r="BF57" s="23" t="str">
        <f t="shared" si="15"/>
        <v>-</v>
      </c>
      <c r="BG57" s="67" t="str">
        <f t="shared" si="16"/>
        <v>-</v>
      </c>
      <c r="BH57" s="27" t="str">
        <f t="shared" si="17"/>
        <v>-</v>
      </c>
      <c r="BI57" s="71" t="str">
        <f t="shared" si="18"/>
        <v>-</v>
      </c>
      <c r="BJ57" s="21" t="str">
        <f ca="1">IF(AU57="","-",VLOOKUP(AU57,OFFSET(Rencontres!$Z$2,1,0,'Tirage au sort'!$E$5,20),9,FALSE))</f>
        <v>-</v>
      </c>
      <c r="BK57" s="21" t="str">
        <f ca="1">IF(AU57="","-",VLOOKUP(AU57,OFFSET(Rencontres!$Z$2,1,0,'Tirage au sort'!$E$5,20),10,FALSE))</f>
        <v>-</v>
      </c>
      <c r="BL57" s="23" t="str">
        <f t="shared" si="19"/>
        <v>-</v>
      </c>
      <c r="BM57" s="67" t="str">
        <f t="shared" si="20"/>
        <v>-</v>
      </c>
      <c r="BN57" s="27" t="str">
        <f t="shared" si="21"/>
        <v>-</v>
      </c>
      <c r="BO57" s="71" t="str">
        <f t="shared" si="22"/>
        <v>-</v>
      </c>
    </row>
    <row r="58" spans="47:67" ht="15" customHeight="1">
      <c r="AU58" s="21"/>
      <c r="AV58" s="22" t="str">
        <f ca="1">IF(AU58="","-",VLOOKUP(AU58,OFFSET(Rencontres!$Z$2,1,0,'Tirage au sort'!$E$5,20),2,FALSE))</f>
        <v>-</v>
      </c>
      <c r="AW58" s="21" t="str">
        <f t="shared" si="12"/>
        <v>-</v>
      </c>
      <c r="AX58" s="63" t="str">
        <f t="shared" si="13"/>
        <v>-</v>
      </c>
      <c r="AY58" s="21" t="str">
        <f t="shared" si="14"/>
        <v>-</v>
      </c>
      <c r="AZ58" s="21" t="str">
        <f ca="1">IF(AU58="","-",VLOOKUP(AU58,OFFSET(Rencontres!$Z$2,1,0,'Tirage au sort'!$E$5,20),3,FALSE))</f>
        <v>-</v>
      </c>
      <c r="BA58" s="21" t="str">
        <f ca="1">IF(AU58="","-",VLOOKUP(AU58,OFFSET(Rencontres!$Z$2,1,0,'Tirage au sort'!$E$5,20),4,FALSE))</f>
        <v>-</v>
      </c>
      <c r="BB58" s="21" t="str">
        <f ca="1">IF(AU58="","-",VLOOKUP(AU58,OFFSET(Rencontres!$Z$2,1,0,'Tirage au sort'!$E$5,20),5,FALSE))</f>
        <v>-</v>
      </c>
      <c r="BC58" s="21" t="str">
        <f ca="1">IF(AU58="","-",VLOOKUP(AU58,OFFSET(Rencontres!$Z$2,1,0,'Tirage au sort'!$E$5,20),6,FALSE))</f>
        <v>-</v>
      </c>
      <c r="BD58" s="21" t="str">
        <f ca="1">IF(AU58="","-",VLOOKUP(AU58,OFFSET(Rencontres!$Z$2,1,0,'Tirage au sort'!$E$5,20),7,FALSE))</f>
        <v>-</v>
      </c>
      <c r="BE58" s="21" t="str">
        <f ca="1">IF(AU58="","-",VLOOKUP(AU58,OFFSET(Rencontres!$Z$2,1,0,'Tirage au sort'!$E$5,20),8,FALSE))</f>
        <v>-</v>
      </c>
      <c r="BF58" s="23" t="str">
        <f t="shared" si="15"/>
        <v>-</v>
      </c>
      <c r="BG58" s="67" t="str">
        <f t="shared" si="16"/>
        <v>-</v>
      </c>
      <c r="BH58" s="27" t="str">
        <f t="shared" si="17"/>
        <v>-</v>
      </c>
      <c r="BI58" s="71" t="str">
        <f t="shared" si="18"/>
        <v>-</v>
      </c>
      <c r="BJ58" s="21" t="str">
        <f ca="1">IF(AU58="","-",VLOOKUP(AU58,OFFSET(Rencontres!$Z$2,1,0,'Tirage au sort'!$E$5,20),9,FALSE))</f>
        <v>-</v>
      </c>
      <c r="BK58" s="21" t="str">
        <f ca="1">IF(AU58="","-",VLOOKUP(AU58,OFFSET(Rencontres!$Z$2,1,0,'Tirage au sort'!$E$5,20),10,FALSE))</f>
        <v>-</v>
      </c>
      <c r="BL58" s="23" t="str">
        <f t="shared" si="19"/>
        <v>-</v>
      </c>
      <c r="BM58" s="67" t="str">
        <f t="shared" si="20"/>
        <v>-</v>
      </c>
      <c r="BN58" s="27" t="str">
        <f t="shared" si="21"/>
        <v>-</v>
      </c>
      <c r="BO58" s="71" t="str">
        <f t="shared" si="22"/>
        <v>-</v>
      </c>
    </row>
    <row r="59" spans="47:67" ht="15" customHeight="1">
      <c r="AU59" s="21"/>
      <c r="AV59" s="22" t="str">
        <f ca="1">IF(AU59="","-",VLOOKUP(AU59,OFFSET(Rencontres!$Z$2,1,0,'Tirage au sort'!$E$5,20),2,FALSE))</f>
        <v>-</v>
      </c>
      <c r="AW59" s="21" t="str">
        <f t="shared" si="12"/>
        <v>-</v>
      </c>
      <c r="AX59" s="63" t="str">
        <f t="shared" si="13"/>
        <v>-</v>
      </c>
      <c r="AY59" s="21" t="str">
        <f t="shared" si="14"/>
        <v>-</v>
      </c>
      <c r="AZ59" s="21" t="str">
        <f ca="1">IF(AU59="","-",VLOOKUP(AU59,OFFSET(Rencontres!$Z$2,1,0,'Tirage au sort'!$E$5,20),3,FALSE))</f>
        <v>-</v>
      </c>
      <c r="BA59" s="21" t="str">
        <f ca="1">IF(AU59="","-",VLOOKUP(AU59,OFFSET(Rencontres!$Z$2,1,0,'Tirage au sort'!$E$5,20),4,FALSE))</f>
        <v>-</v>
      </c>
      <c r="BB59" s="21" t="str">
        <f ca="1">IF(AU59="","-",VLOOKUP(AU59,OFFSET(Rencontres!$Z$2,1,0,'Tirage au sort'!$E$5,20),5,FALSE))</f>
        <v>-</v>
      </c>
      <c r="BC59" s="21" t="str">
        <f ca="1">IF(AU59="","-",VLOOKUP(AU59,OFFSET(Rencontres!$Z$2,1,0,'Tirage au sort'!$E$5,20),6,FALSE))</f>
        <v>-</v>
      </c>
      <c r="BD59" s="21" t="str">
        <f ca="1">IF(AU59="","-",VLOOKUP(AU59,OFFSET(Rencontres!$Z$2,1,0,'Tirage au sort'!$E$5,20),7,FALSE))</f>
        <v>-</v>
      </c>
      <c r="BE59" s="21" t="str">
        <f ca="1">IF(AU59="","-",VLOOKUP(AU59,OFFSET(Rencontres!$Z$2,1,0,'Tirage au sort'!$E$5,20),8,FALSE))</f>
        <v>-</v>
      </c>
      <c r="BF59" s="23" t="str">
        <f t="shared" si="15"/>
        <v>-</v>
      </c>
      <c r="BG59" s="67" t="str">
        <f t="shared" si="16"/>
        <v>-</v>
      </c>
      <c r="BH59" s="27" t="str">
        <f t="shared" si="17"/>
        <v>-</v>
      </c>
      <c r="BI59" s="71" t="str">
        <f t="shared" si="18"/>
        <v>-</v>
      </c>
      <c r="BJ59" s="21" t="str">
        <f ca="1">IF(AU59="","-",VLOOKUP(AU59,OFFSET(Rencontres!$Z$2,1,0,'Tirage au sort'!$E$5,20),9,FALSE))</f>
        <v>-</v>
      </c>
      <c r="BK59" s="21" t="str">
        <f ca="1">IF(AU59="","-",VLOOKUP(AU59,OFFSET(Rencontres!$Z$2,1,0,'Tirage au sort'!$E$5,20),10,FALSE))</f>
        <v>-</v>
      </c>
      <c r="BL59" s="23" t="str">
        <f t="shared" si="19"/>
        <v>-</v>
      </c>
      <c r="BM59" s="67" t="str">
        <f t="shared" si="20"/>
        <v>-</v>
      </c>
      <c r="BN59" s="27" t="str">
        <f t="shared" si="21"/>
        <v>-</v>
      </c>
      <c r="BO59" s="71" t="str">
        <f t="shared" si="22"/>
        <v>-</v>
      </c>
    </row>
    <row r="60" spans="47:67" ht="15" customHeight="1">
      <c r="AU60" s="21"/>
      <c r="AV60" s="22" t="str">
        <f ca="1">IF(AU60="","-",VLOOKUP(AU60,OFFSET(Rencontres!$Z$2,1,0,'Tirage au sort'!$E$5,20),2,FALSE))</f>
        <v>-</v>
      </c>
      <c r="AW60" s="21" t="str">
        <f t="shared" si="12"/>
        <v>-</v>
      </c>
      <c r="AX60" s="63" t="str">
        <f t="shared" si="13"/>
        <v>-</v>
      </c>
      <c r="AY60" s="21" t="str">
        <f t="shared" si="14"/>
        <v>-</v>
      </c>
      <c r="AZ60" s="21" t="str">
        <f ca="1">IF(AU60="","-",VLOOKUP(AU60,OFFSET(Rencontres!$Z$2,1,0,'Tirage au sort'!$E$5,20),3,FALSE))</f>
        <v>-</v>
      </c>
      <c r="BA60" s="21" t="str">
        <f ca="1">IF(AU60="","-",VLOOKUP(AU60,OFFSET(Rencontres!$Z$2,1,0,'Tirage au sort'!$E$5,20),4,FALSE))</f>
        <v>-</v>
      </c>
      <c r="BB60" s="21" t="str">
        <f ca="1">IF(AU60="","-",VLOOKUP(AU60,OFFSET(Rencontres!$Z$2,1,0,'Tirage au sort'!$E$5,20),5,FALSE))</f>
        <v>-</v>
      </c>
      <c r="BC60" s="21" t="str">
        <f ca="1">IF(AU60="","-",VLOOKUP(AU60,OFFSET(Rencontres!$Z$2,1,0,'Tirage au sort'!$E$5,20),6,FALSE))</f>
        <v>-</v>
      </c>
      <c r="BD60" s="21" t="str">
        <f ca="1">IF(AU60="","-",VLOOKUP(AU60,OFFSET(Rencontres!$Z$2,1,0,'Tirage au sort'!$E$5,20),7,FALSE))</f>
        <v>-</v>
      </c>
      <c r="BE60" s="21" t="str">
        <f ca="1">IF(AU60="","-",VLOOKUP(AU60,OFFSET(Rencontres!$Z$2,1,0,'Tirage au sort'!$E$5,20),8,FALSE))</f>
        <v>-</v>
      </c>
      <c r="BF60" s="23" t="str">
        <f t="shared" si="15"/>
        <v>-</v>
      </c>
      <c r="BG60" s="67" t="str">
        <f t="shared" si="16"/>
        <v>-</v>
      </c>
      <c r="BH60" s="27" t="str">
        <f t="shared" si="17"/>
        <v>-</v>
      </c>
      <c r="BI60" s="71" t="str">
        <f t="shared" si="18"/>
        <v>-</v>
      </c>
      <c r="BJ60" s="21" t="str">
        <f ca="1">IF(AU60="","-",VLOOKUP(AU60,OFFSET(Rencontres!$Z$2,1,0,'Tirage au sort'!$E$5,20),9,FALSE))</f>
        <v>-</v>
      </c>
      <c r="BK60" s="21" t="str">
        <f ca="1">IF(AU60="","-",VLOOKUP(AU60,OFFSET(Rencontres!$Z$2,1,0,'Tirage au sort'!$E$5,20),10,FALSE))</f>
        <v>-</v>
      </c>
      <c r="BL60" s="23" t="str">
        <f t="shared" si="19"/>
        <v>-</v>
      </c>
      <c r="BM60" s="67" t="str">
        <f t="shared" si="20"/>
        <v>-</v>
      </c>
      <c r="BN60" s="27" t="str">
        <f t="shared" si="21"/>
        <v>-</v>
      </c>
      <c r="BO60" s="71" t="str">
        <f t="shared" si="22"/>
        <v>-</v>
      </c>
    </row>
    <row r="61" spans="47:67" ht="15" customHeight="1">
      <c r="AU61" s="21"/>
      <c r="AV61" s="22" t="str">
        <f ca="1">IF(AU61="","-",VLOOKUP(AU61,OFFSET(Rencontres!$Z$2,1,0,'Tirage au sort'!$E$5,20),2,FALSE))</f>
        <v>-</v>
      </c>
      <c r="AW61" s="21" t="str">
        <f t="shared" si="12"/>
        <v>-</v>
      </c>
      <c r="AX61" s="63" t="str">
        <f t="shared" si="13"/>
        <v>-</v>
      </c>
      <c r="AY61" s="21" t="str">
        <f t="shared" si="14"/>
        <v>-</v>
      </c>
      <c r="AZ61" s="21" t="str">
        <f ca="1">IF(AU61="","-",VLOOKUP(AU61,OFFSET(Rencontres!$Z$2,1,0,'Tirage au sort'!$E$5,20),3,FALSE))</f>
        <v>-</v>
      </c>
      <c r="BA61" s="21" t="str">
        <f ca="1">IF(AU61="","-",VLOOKUP(AU61,OFFSET(Rencontres!$Z$2,1,0,'Tirage au sort'!$E$5,20),4,FALSE))</f>
        <v>-</v>
      </c>
      <c r="BB61" s="21" t="str">
        <f ca="1">IF(AU61="","-",VLOOKUP(AU61,OFFSET(Rencontres!$Z$2,1,0,'Tirage au sort'!$E$5,20),5,FALSE))</f>
        <v>-</v>
      </c>
      <c r="BC61" s="21" t="str">
        <f ca="1">IF(AU61="","-",VLOOKUP(AU61,OFFSET(Rencontres!$Z$2,1,0,'Tirage au sort'!$E$5,20),6,FALSE))</f>
        <v>-</v>
      </c>
      <c r="BD61" s="21" t="str">
        <f ca="1">IF(AU61="","-",VLOOKUP(AU61,OFFSET(Rencontres!$Z$2,1,0,'Tirage au sort'!$E$5,20),7,FALSE))</f>
        <v>-</v>
      </c>
      <c r="BE61" s="21" t="str">
        <f ca="1">IF(AU61="","-",VLOOKUP(AU61,OFFSET(Rencontres!$Z$2,1,0,'Tirage au sort'!$E$5,20),8,FALSE))</f>
        <v>-</v>
      </c>
      <c r="BF61" s="23" t="str">
        <f t="shared" si="15"/>
        <v>-</v>
      </c>
      <c r="BG61" s="67" t="str">
        <f t="shared" si="16"/>
        <v>-</v>
      </c>
      <c r="BH61" s="27" t="str">
        <f t="shared" si="17"/>
        <v>-</v>
      </c>
      <c r="BI61" s="71" t="str">
        <f t="shared" si="18"/>
        <v>-</v>
      </c>
      <c r="BJ61" s="21" t="str">
        <f ca="1">IF(AU61="","-",VLOOKUP(AU61,OFFSET(Rencontres!$Z$2,1,0,'Tirage au sort'!$E$5,20),9,FALSE))</f>
        <v>-</v>
      </c>
      <c r="BK61" s="21" t="str">
        <f ca="1">IF(AU61="","-",VLOOKUP(AU61,OFFSET(Rencontres!$Z$2,1,0,'Tirage au sort'!$E$5,20),10,FALSE))</f>
        <v>-</v>
      </c>
      <c r="BL61" s="23" t="str">
        <f t="shared" si="19"/>
        <v>-</v>
      </c>
      <c r="BM61" s="67" t="str">
        <f t="shared" si="20"/>
        <v>-</v>
      </c>
      <c r="BN61" s="27" t="str">
        <f t="shared" si="21"/>
        <v>-</v>
      </c>
      <c r="BO61" s="71" t="str">
        <f t="shared" si="22"/>
        <v>-</v>
      </c>
    </row>
    <row r="62" spans="47:67" ht="15" customHeight="1">
      <c r="AU62" s="21"/>
      <c r="AV62" s="22" t="str">
        <f ca="1">IF(AU62="","-",VLOOKUP(AU62,OFFSET(Rencontres!$Z$2,1,0,'Tirage au sort'!$E$5,20),2,FALSE))</f>
        <v>-</v>
      </c>
      <c r="AW62" s="21" t="str">
        <f t="shared" si="12"/>
        <v>-</v>
      </c>
      <c r="AX62" s="63" t="str">
        <f t="shared" si="13"/>
        <v>-</v>
      </c>
      <c r="AY62" s="21" t="str">
        <f t="shared" si="14"/>
        <v>-</v>
      </c>
      <c r="AZ62" s="21" t="str">
        <f ca="1">IF(AU62="","-",VLOOKUP(AU62,OFFSET(Rencontres!$Z$2,1,0,'Tirage au sort'!$E$5,20),3,FALSE))</f>
        <v>-</v>
      </c>
      <c r="BA62" s="21" t="str">
        <f ca="1">IF(AU62="","-",VLOOKUP(AU62,OFFSET(Rencontres!$Z$2,1,0,'Tirage au sort'!$E$5,20),4,FALSE))</f>
        <v>-</v>
      </c>
      <c r="BB62" s="21" t="str">
        <f ca="1">IF(AU62="","-",VLOOKUP(AU62,OFFSET(Rencontres!$Z$2,1,0,'Tirage au sort'!$E$5,20),5,FALSE))</f>
        <v>-</v>
      </c>
      <c r="BC62" s="21" t="str">
        <f ca="1">IF(AU62="","-",VLOOKUP(AU62,OFFSET(Rencontres!$Z$2,1,0,'Tirage au sort'!$E$5,20),6,FALSE))</f>
        <v>-</v>
      </c>
      <c r="BD62" s="21" t="str">
        <f ca="1">IF(AU62="","-",VLOOKUP(AU62,OFFSET(Rencontres!$Z$2,1,0,'Tirage au sort'!$E$5,20),7,FALSE))</f>
        <v>-</v>
      </c>
      <c r="BE62" s="21" t="str">
        <f ca="1">IF(AU62="","-",VLOOKUP(AU62,OFFSET(Rencontres!$Z$2,1,0,'Tirage au sort'!$E$5,20),8,FALSE))</f>
        <v>-</v>
      </c>
      <c r="BF62" s="23" t="str">
        <f t="shared" si="15"/>
        <v>-</v>
      </c>
      <c r="BG62" s="67" t="str">
        <f t="shared" si="16"/>
        <v>-</v>
      </c>
      <c r="BH62" s="27" t="str">
        <f t="shared" si="17"/>
        <v>-</v>
      </c>
      <c r="BI62" s="71" t="str">
        <f t="shared" si="18"/>
        <v>-</v>
      </c>
      <c r="BJ62" s="21" t="str">
        <f ca="1">IF(AU62="","-",VLOOKUP(AU62,OFFSET(Rencontres!$Z$2,1,0,'Tirage au sort'!$E$5,20),9,FALSE))</f>
        <v>-</v>
      </c>
      <c r="BK62" s="21" t="str">
        <f ca="1">IF(AU62="","-",VLOOKUP(AU62,OFFSET(Rencontres!$Z$2,1,0,'Tirage au sort'!$E$5,20),10,FALSE))</f>
        <v>-</v>
      </c>
      <c r="BL62" s="23" t="str">
        <f t="shared" si="19"/>
        <v>-</v>
      </c>
      <c r="BM62" s="67" t="str">
        <f t="shared" si="20"/>
        <v>-</v>
      </c>
      <c r="BN62" s="27" t="str">
        <f t="shared" si="21"/>
        <v>-</v>
      </c>
      <c r="BO62" s="71" t="str">
        <f t="shared" si="22"/>
        <v>-</v>
      </c>
    </row>
  </sheetData>
  <sheetProtection/>
  <mergeCells count="2">
    <mergeCell ref="BD1:BI1"/>
    <mergeCell ref="BJ1:BO1"/>
  </mergeCells>
  <conditionalFormatting sqref="AX1:AX65536 BG1:BG65536 BI1:BI65536 BM1:BM65536 BO1:BO65536">
    <cfRule type="expression" priority="1" dxfId="0" stopIfTrue="1">
      <formula>$E$20=1</formula>
    </cfRule>
  </conditionalFormatting>
  <conditionalFormatting sqref="AW1:AW65536 BF1:BF65536 BD1:BD65536 BJ1:BJ65536 BL1:BL65536">
    <cfRule type="expression" priority="2" dxfId="0" stopIfTrue="1">
      <formula>$E$20=0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UFOLEP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Championnat Mixte 2010-2011</dc:title>
  <dc:subject/>
  <dc:creator>Alain DEZAIRE</dc:creator>
  <cp:keywords/>
  <dc:description/>
  <cp:lastModifiedBy>OLIVIER Laurent TSEF 1E CLASSE DEF</cp:lastModifiedBy>
  <cp:lastPrinted>2015-07-02T09:10:35Z</cp:lastPrinted>
  <dcterms:created xsi:type="dcterms:W3CDTF">2007-07-03T16:02:23Z</dcterms:created>
  <dcterms:modified xsi:type="dcterms:W3CDTF">2016-09-29T07:54:15Z</dcterms:modified>
  <cp:category/>
  <cp:version/>
  <cp:contentType/>
  <cp:contentStatus/>
</cp:coreProperties>
</file>